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kant.uio.no\jus-felles\fakadm\Studieseksjonen NY\Budsjett\"/>
    </mc:Choice>
  </mc:AlternateContent>
  <xr:revisionPtr revIDLastSave="0" documentId="13_ncr:1_{1F299B69-D356-4148-A3CD-75CCF83CFE47}" xr6:coauthVersionLast="47" xr6:coauthVersionMax="47" xr10:uidLastSave="{00000000-0000-0000-0000-000000000000}"/>
  <bookViews>
    <workbookView xWindow="3060" yWindow="1350" windowWidth="21900" windowHeight="15345" xr2:uid="{00000000-000D-0000-FFFF-FFFF00000000}"/>
  </bookViews>
  <sheets>
    <sheet name="2026" sheetId="2" r:id="rId1"/>
    <sheet name="Kontering" sheetId="4" r:id="rId2"/>
  </sheets>
  <definedNames>
    <definedName name="_xlnm.Print_Area" localSheetId="0">'2026'!$B$1:$O$46</definedName>
    <definedName name="_xlnm.Print_Area" localSheetId="1">Kontering!$B$2:$P$25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32" i="2" l="1"/>
  <c r="M2" i="4"/>
  <c r="N2" i="4"/>
  <c r="O2" i="4"/>
  <c r="H25" i="2"/>
  <c r="H23" i="2"/>
  <c r="H30" i="2"/>
  <c r="H28" i="2"/>
  <c r="J6" i="2"/>
  <c r="J17" i="2" l="1"/>
  <c r="K17" i="2" s="1"/>
  <c r="M17" i="2" s="1"/>
  <c r="J16" i="2"/>
  <c r="K16" i="2" s="1"/>
  <c r="M16" i="2" l="1"/>
  <c r="N16" i="2" s="1"/>
  <c r="O16" i="2" s="1"/>
  <c r="N17" i="2"/>
  <c r="O17" i="2" s="1"/>
  <c r="M36" i="2" l="1"/>
  <c r="O36" i="2" s="1"/>
  <c r="J8" i="2"/>
  <c r="K8" i="2" s="1"/>
  <c r="M8" i="2" s="1"/>
  <c r="J7" i="2"/>
  <c r="K7" i="2" s="1"/>
  <c r="K6" i="2"/>
  <c r="M6" i="2" s="1"/>
  <c r="N6" i="2" s="1"/>
  <c r="J24" i="2"/>
  <c r="K24" i="2" s="1"/>
  <c r="M24" i="2" s="1"/>
  <c r="I14" i="4" s="1"/>
  <c r="L14" i="4" s="1"/>
  <c r="M14" i="4" s="1"/>
  <c r="N14" i="4" s="1"/>
  <c r="O14" i="4" s="1"/>
  <c r="P14" i="4" s="1"/>
  <c r="J25" i="2"/>
  <c r="K25" i="2" s="1"/>
  <c r="M25" i="2" s="1"/>
  <c r="I13" i="4" s="1"/>
  <c r="L13" i="4" s="1"/>
  <c r="M13" i="4" s="1"/>
  <c r="N13" i="4" s="1"/>
  <c r="O13" i="4" s="1"/>
  <c r="P13" i="4" s="1"/>
  <c r="J26" i="2"/>
  <c r="K26" i="2" s="1"/>
  <c r="M26" i="2" s="1"/>
  <c r="I15" i="4" s="1"/>
  <c r="L15" i="4" s="1"/>
  <c r="M15" i="4" s="1"/>
  <c r="N15" i="4" s="1"/>
  <c r="O15" i="4" s="1"/>
  <c r="P15" i="4" s="1"/>
  <c r="J27" i="2"/>
  <c r="K27" i="2" s="1"/>
  <c r="M27" i="2" s="1"/>
  <c r="I16" i="4" s="1"/>
  <c r="L16" i="4" s="1"/>
  <c r="M16" i="4" s="1"/>
  <c r="N16" i="4" s="1"/>
  <c r="O16" i="4" s="1"/>
  <c r="P16" i="4" s="1"/>
  <c r="J28" i="2"/>
  <c r="K28" i="2" s="1"/>
  <c r="M28" i="2" s="1"/>
  <c r="J29" i="2"/>
  <c r="K29" i="2" s="1"/>
  <c r="M29" i="2" s="1"/>
  <c r="I18" i="4" s="1"/>
  <c r="L18" i="4" s="1"/>
  <c r="M18" i="4" s="1"/>
  <c r="N18" i="4" s="1"/>
  <c r="O18" i="4" s="1"/>
  <c r="P18" i="4" s="1"/>
  <c r="J30" i="2"/>
  <c r="K30" i="2" s="1"/>
  <c r="M30" i="2" s="1"/>
  <c r="I19" i="4" s="1"/>
  <c r="L19" i="4" s="1"/>
  <c r="M19" i="4" s="1"/>
  <c r="N19" i="4" s="1"/>
  <c r="O19" i="4" s="1"/>
  <c r="P19" i="4" s="1"/>
  <c r="J31" i="2"/>
  <c r="K31" i="2" s="1"/>
  <c r="M31" i="2" s="1"/>
  <c r="J21" i="2"/>
  <c r="K21" i="2" s="1"/>
  <c r="M21" i="2" s="1"/>
  <c r="I11" i="4" s="1"/>
  <c r="L11" i="4" s="1"/>
  <c r="M11" i="4" s="1"/>
  <c r="N11" i="4" s="1"/>
  <c r="O11" i="4" s="1"/>
  <c r="P11" i="4" s="1"/>
  <c r="J22" i="2"/>
  <c r="K22" i="2" s="1"/>
  <c r="M22" i="2" s="1"/>
  <c r="J23" i="2"/>
  <c r="K23" i="2" s="1"/>
  <c r="M23" i="2" s="1"/>
  <c r="J14" i="2"/>
  <c r="K14" i="2" s="1"/>
  <c r="M14" i="2" s="1"/>
  <c r="N14" i="2" s="1"/>
  <c r="J9" i="2"/>
  <c r="K9" i="2" s="1"/>
  <c r="M9" i="2" s="1"/>
  <c r="N9" i="2" s="1"/>
  <c r="J13" i="2"/>
  <c r="K13" i="2" s="1"/>
  <c r="M13" i="2" s="1"/>
  <c r="K46" i="2"/>
  <c r="K44" i="2"/>
  <c r="G32" i="2"/>
  <c r="F32" i="2"/>
  <c r="P2" i="4"/>
  <c r="J15" i="2"/>
  <c r="J18" i="2"/>
  <c r="K18" i="2" s="1"/>
  <c r="M18" i="2" s="1"/>
  <c r="J12" i="2"/>
  <c r="K12" i="2" s="1"/>
  <c r="M12" i="2" s="1"/>
  <c r="N12" i="2" s="1"/>
  <c r="J11" i="2"/>
  <c r="K11" i="2" s="1"/>
  <c r="M11" i="2" s="1"/>
  <c r="M37" i="2"/>
  <c r="O37" i="2" s="1"/>
  <c r="J19" i="2"/>
  <c r="K19" i="2" s="1"/>
  <c r="M19" i="2" s="1"/>
  <c r="I9" i="4" s="1"/>
  <c r="L9" i="4" s="1"/>
  <c r="M9" i="4" s="1"/>
  <c r="N9" i="4" s="1"/>
  <c r="O9" i="4" s="1"/>
  <c r="P9" i="4" s="1"/>
  <c r="J10" i="2"/>
  <c r="K10" i="2" s="1"/>
  <c r="M10" i="2" s="1"/>
  <c r="I8" i="4" s="1"/>
  <c r="L8" i="4" s="1"/>
  <c r="M8" i="4" s="1"/>
  <c r="N8" i="4" s="1"/>
  <c r="O8" i="4" s="1"/>
  <c r="P8" i="4" s="1"/>
  <c r="J20" i="2"/>
  <c r="K20" i="2" s="1"/>
  <c r="M20" i="2" s="1"/>
  <c r="I10" i="4" s="1"/>
  <c r="L10" i="4" s="1"/>
  <c r="M10" i="4" s="1"/>
  <c r="N10" i="4" s="1"/>
  <c r="O10" i="4" s="1"/>
  <c r="P10" i="4" s="1"/>
  <c r="K43" i="2"/>
  <c r="I5" i="4" l="1"/>
  <c r="L5" i="4" s="1"/>
  <c r="M5" i="4" s="1"/>
  <c r="N5" i="4" s="1"/>
  <c r="O5" i="4" s="1"/>
  <c r="P5" i="4" s="1"/>
  <c r="N28" i="2"/>
  <c r="I17" i="4"/>
  <c r="L17" i="4" s="1"/>
  <c r="M17" i="4" s="1"/>
  <c r="N17" i="4" s="1"/>
  <c r="O17" i="4" s="1"/>
  <c r="P17" i="4" s="1"/>
  <c r="I12" i="4"/>
  <c r="L12" i="4" s="1"/>
  <c r="M12" i="4" s="1"/>
  <c r="N12" i="4" s="1"/>
  <c r="O12" i="4" s="1"/>
  <c r="P12" i="4" s="1"/>
  <c r="N31" i="2"/>
  <c r="O31" i="2" s="1"/>
  <c r="I20" i="4"/>
  <c r="L20" i="4" s="1"/>
  <c r="M20" i="4" s="1"/>
  <c r="N20" i="4" s="1"/>
  <c r="O20" i="4" s="1"/>
  <c r="P20" i="4" s="1"/>
  <c r="N11" i="2"/>
  <c r="O11" i="2" s="1"/>
  <c r="I6" i="4"/>
  <c r="L6" i="4" s="1"/>
  <c r="M6" i="4" s="1"/>
  <c r="N6" i="4" s="1"/>
  <c r="O6" i="4" s="1"/>
  <c r="P6" i="4" s="1"/>
  <c r="K15" i="2"/>
  <c r="M15" i="2" s="1"/>
  <c r="I7" i="4" s="1"/>
  <c r="L7" i="4" s="1"/>
  <c r="M7" i="4" s="1"/>
  <c r="N7" i="4" s="1"/>
  <c r="O7" i="4" s="1"/>
  <c r="P7" i="4" s="1"/>
  <c r="N30" i="2"/>
  <c r="O30" i="2" s="1"/>
  <c r="N22" i="2"/>
  <c r="N27" i="2"/>
  <c r="O27" i="2" s="1"/>
  <c r="N26" i="2"/>
  <c r="O26" i="2" s="1"/>
  <c r="N25" i="2"/>
  <c r="O25" i="2" s="1"/>
  <c r="O6" i="2"/>
  <c r="O28" i="2"/>
  <c r="N24" i="2"/>
  <c r="O24" i="2" s="1"/>
  <c r="N19" i="2"/>
  <c r="O19" i="2" s="1"/>
  <c r="K42" i="2"/>
  <c r="O12" i="2"/>
  <c r="O9" i="2"/>
  <c r="N29" i="2"/>
  <c r="O29" i="2" s="1"/>
  <c r="N8" i="2"/>
  <c r="O8" i="2" s="1"/>
  <c r="N18" i="2"/>
  <c r="O18" i="2" s="1"/>
  <c r="N23" i="2"/>
  <c r="O23" i="2" s="1"/>
  <c r="O14" i="2"/>
  <c r="N10" i="2"/>
  <c r="O10" i="2" s="1"/>
  <c r="N20" i="2"/>
  <c r="O20" i="2" s="1"/>
  <c r="N13" i="2"/>
  <c r="O13" i="2" s="1"/>
  <c r="N21" i="2"/>
  <c r="O21" i="2" s="1"/>
  <c r="M7" i="2"/>
  <c r="I4" i="4" s="1"/>
  <c r="L4" i="4" s="1"/>
  <c r="M4" i="4" s="1"/>
  <c r="N4" i="4" s="1"/>
  <c r="O4" i="4" s="1"/>
  <c r="P4" i="4" s="1"/>
  <c r="K32" i="2" l="1"/>
  <c r="K33" i="2" s="1"/>
  <c r="K38" i="2" s="1"/>
  <c r="N15" i="2"/>
  <c r="O15" i="2" s="1"/>
  <c r="O22" i="2"/>
  <c r="IU22" i="2" s="1"/>
  <c r="M32" i="2"/>
  <c r="M33" i="2" s="1"/>
  <c r="M38" i="2" s="1"/>
  <c r="N7" i="2"/>
  <c r="N32" i="2" l="1"/>
  <c r="N33" i="2" s="1"/>
  <c r="N38" i="2" s="1"/>
  <c r="J32" i="2"/>
  <c r="O7" i="2"/>
  <c r="O32" i="2" s="1"/>
  <c r="O33" i="2" s="1"/>
  <c r="O38" i="2" s="1"/>
</calcChain>
</file>

<file path=xl/sharedStrings.xml><?xml version="1.0" encoding="utf-8"?>
<sst xmlns="http://schemas.openxmlformats.org/spreadsheetml/2006/main" count="161" uniqueCount="102">
  <si>
    <t>klager</t>
  </si>
  <si>
    <t>utsatt prøve</t>
  </si>
  <si>
    <t>Kostnad pr kand</t>
  </si>
  <si>
    <t>Ant sensorer</t>
  </si>
  <si>
    <t>Kostn pr kandiat</t>
  </si>
  <si>
    <t>Sensur kostnad</t>
  </si>
  <si>
    <t>Sum</t>
  </si>
  <si>
    <t>Emne</t>
  </si>
  <si>
    <t>Sum kostnader sensur</t>
  </si>
  <si>
    <t>Diverse driftskostnader</t>
  </si>
  <si>
    <t>Sted</t>
  </si>
  <si>
    <t>Prosjekt</t>
  </si>
  <si>
    <t>691010</t>
  </si>
  <si>
    <t>691020</t>
  </si>
  <si>
    <t>692020</t>
  </si>
  <si>
    <t>692106</t>
  </si>
  <si>
    <t>692107</t>
  </si>
  <si>
    <t>692504</t>
  </si>
  <si>
    <t>693001</t>
  </si>
  <si>
    <t>693004</t>
  </si>
  <si>
    <t>693008</t>
  </si>
  <si>
    <t>693009</t>
  </si>
  <si>
    <t>693400</t>
  </si>
  <si>
    <t>693100</t>
  </si>
  <si>
    <t>693200</t>
  </si>
  <si>
    <t>693300</t>
  </si>
  <si>
    <t>690005</t>
  </si>
  <si>
    <t>Masteroppg 30 SP</t>
  </si>
  <si>
    <t>Masteroppg 60 SP</t>
  </si>
  <si>
    <t>Internasj. Mastergrader</t>
  </si>
  <si>
    <t>BA KRIM/RSOS</t>
  </si>
  <si>
    <t>Språkeksamener</t>
  </si>
  <si>
    <t>Privatistinntekter</t>
  </si>
  <si>
    <t xml:space="preserve"> </t>
  </si>
  <si>
    <t>År</t>
  </si>
  <si>
    <t>Bud</t>
  </si>
  <si>
    <t>Sosiale kostnader</t>
  </si>
  <si>
    <t>Totale kostnader</t>
  </si>
  <si>
    <t>JUS1211</t>
  </si>
  <si>
    <t>X</t>
  </si>
  <si>
    <t>Antall kandidater</t>
  </si>
  <si>
    <t>herav antall ordinære</t>
  </si>
  <si>
    <t>herav antall privatister</t>
  </si>
  <si>
    <t>Sats (kroner pr sensurering)</t>
  </si>
  <si>
    <t>Andel interne sensorer</t>
  </si>
  <si>
    <t>Sum kostnad eksterne sensorer</t>
  </si>
  <si>
    <t xml:space="preserve"> =Tall som seksjonsleder eksamen utarbeider</t>
  </si>
  <si>
    <t>Arbeidsgiveravgift</t>
  </si>
  <si>
    <t>Sum netto kostnader</t>
  </si>
  <si>
    <t>MA KRIM/RSOS</t>
  </si>
  <si>
    <t>JUS4111</t>
  </si>
  <si>
    <t xml:space="preserve">Exfac   </t>
  </si>
  <si>
    <t>Skoleeksamen 1. studieår, 2. semester</t>
  </si>
  <si>
    <t>Skoleeksamen 3. studieår, 1. semester</t>
  </si>
  <si>
    <t>Skoleeksamen 3. studieår, 2. semester</t>
  </si>
  <si>
    <t>Skoleeksamen 4. studieår, 1. semester</t>
  </si>
  <si>
    <t>Skoleeksamen 2. studieår, 2. semester</t>
  </si>
  <si>
    <t>Valgemner, høyere grad (varierte vurderingsformer)</t>
  </si>
  <si>
    <t>JUROFF-emner</t>
  </si>
  <si>
    <t>Driftskostnader Lovdata</t>
  </si>
  <si>
    <t>691000</t>
  </si>
  <si>
    <t>901000</t>
  </si>
  <si>
    <t>Sensurbudsjettet *</t>
  </si>
  <si>
    <t>Delprosjekt</t>
  </si>
  <si>
    <t>Tidligere Tiltaks- kode</t>
  </si>
  <si>
    <t>Skoleeksamen 1. studieår, 1. semester</t>
  </si>
  <si>
    <t xml:space="preserve">Skoleeksamen 2. studieår, 1. semester </t>
  </si>
  <si>
    <t>Konto</t>
  </si>
  <si>
    <t>Arbeidspakke</t>
  </si>
  <si>
    <t>Justerings-kode</t>
  </si>
  <si>
    <t>Autopostering</t>
  </si>
  <si>
    <t>Periodiserings-nøkkel</t>
  </si>
  <si>
    <t>Beløp</t>
  </si>
  <si>
    <t>Beskrivelse</t>
  </si>
  <si>
    <t>1. studieår, 1. og 2. semester</t>
  </si>
  <si>
    <t>2. studieår, 1. og 2. semester</t>
  </si>
  <si>
    <t>3. studieår, 1. og 3. semester, og hjemmeeksamen</t>
  </si>
  <si>
    <t>4. studieår</t>
  </si>
  <si>
    <t>Ex. Fac.</t>
  </si>
  <si>
    <t>MA Oppgave, 30 SP</t>
  </si>
  <si>
    <t>MA Oppgave, 60 SP</t>
  </si>
  <si>
    <t>Valgemner, lavere grad</t>
  </si>
  <si>
    <t>Valgemner, høyere grad</t>
  </si>
  <si>
    <t>Språkeks.</t>
  </si>
  <si>
    <t>JUR-OFF</t>
  </si>
  <si>
    <t>Internasjonale mastergrader</t>
  </si>
  <si>
    <t>MA FINF</t>
  </si>
  <si>
    <t>BA Krim/RSOS</t>
  </si>
  <si>
    <t>MA Krim/RSOS</t>
  </si>
  <si>
    <t>Klager</t>
  </si>
  <si>
    <t>Utsatt prøve</t>
  </si>
  <si>
    <t>A_1</t>
  </si>
  <si>
    <t>Skoleeksamen 4. studieår, 2. semester nytt (JUS4213)</t>
  </si>
  <si>
    <t>MA Forvaltningsinformatikk</t>
  </si>
  <si>
    <t xml:space="preserve">Valgemner lavere grad </t>
  </si>
  <si>
    <t>Valgemner høyere grad</t>
  </si>
  <si>
    <t>Mappe og muntlig 4. studieår, 2. semester (JUS4212)</t>
  </si>
  <si>
    <t>Semioblig. 4. studieår, JUS4121, JUS422, JUS4123</t>
  </si>
  <si>
    <t>Eksamen 2025</t>
  </si>
  <si>
    <t>Skoleeksamen 4. studieår, 2. semester (JUS4211), utfaset 2024</t>
  </si>
  <si>
    <t>Det juridiske fakultet, budsjett eksamen 2026</t>
  </si>
  <si>
    <t xml:space="preserve">Gruppeinnlevering og individuelle muntlig 3. studieår, 2. sem.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</si>
</sst>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 * #,##0.00_ ;_ * \-#,##0.00_ ;_ * &quot;-&quot;??_ ;_ @_ "/>
    <numFmt numFmtId="164" formatCode="_ * #,##0.0_ ;_ * \-#,##0.0_ ;_ * &quot;-&quot;??_ ;_ @_ "/>
    <numFmt numFmtId="165" formatCode="_(* #,##0_);_(* \(#,##0\);_(* &quot;-&quot;??_);_(@_)"/>
    <numFmt numFmtId="166" formatCode="_ * #,##0_ ;_ * \-#,##0_ ;_ * &quot;-&quot;??_ ;_ @_ "/>
    <numFmt numFmtId="167" formatCode="000000"/>
  </numFmts>
  <fonts count="14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sz val="12"/>
      <color indexed="8"/>
      <name val="Calibri"/>
      <family val="2"/>
    </font>
    <font>
      <b/>
      <u/>
      <sz val="16"/>
      <color indexed="8"/>
      <name val="Calibri"/>
      <family val="2"/>
    </font>
    <font>
      <b/>
      <sz val="11"/>
      <color indexed="8"/>
      <name val="Calibri"/>
      <family val="2"/>
    </font>
    <font>
      <b/>
      <sz val="11"/>
      <color indexed="8"/>
      <name val="Calibri"/>
      <family val="2"/>
    </font>
    <font>
      <sz val="8"/>
      <name val="Arial"/>
      <family val="2"/>
    </font>
    <font>
      <b/>
      <sz val="8"/>
      <name val="Arial"/>
      <family val="2"/>
    </font>
    <font>
      <i/>
      <sz val="8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2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</patternFill>
    </fill>
    <fill>
      <patternFill patternType="solid">
        <fgColor rgb="FFFFFF00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B2B2B2"/>
      </bottom>
      <diagonal/>
    </border>
    <border>
      <left style="double">
        <color theme="2" tint="-0.24994659260841701"/>
      </left>
      <right/>
      <top/>
      <bottom/>
      <diagonal/>
    </border>
    <border>
      <left style="thin">
        <color rgb="FFB2B2B2"/>
      </left>
      <right style="thin">
        <color rgb="FFB2B2B2"/>
      </right>
      <top/>
      <bottom style="thin">
        <color rgb="FFB2B2B2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3" borderId="29" applyNumberFormat="0" applyFont="0" applyAlignment="0" applyProtection="0"/>
  </cellStyleXfs>
  <cellXfs count="129">
    <xf numFmtId="0" fontId="0" fillId="0" borderId="0" xfId="0"/>
    <xf numFmtId="3" fontId="0" fillId="0" borderId="0" xfId="0" applyNumberFormat="1"/>
    <xf numFmtId="0" fontId="0" fillId="0" borderId="1" xfId="0" applyBorder="1"/>
    <xf numFmtId="3" fontId="0" fillId="0" borderId="1" xfId="0" applyNumberFormat="1" applyBorder="1"/>
    <xf numFmtId="3" fontId="4" fillId="0" borderId="0" xfId="0" applyNumberFormat="1" applyFont="1"/>
    <xf numFmtId="3" fontId="3" fillId="0" borderId="0" xfId="0" applyNumberFormat="1" applyFont="1"/>
    <xf numFmtId="3" fontId="0" fillId="0" borderId="2" xfId="0" applyNumberFormat="1" applyBorder="1"/>
    <xf numFmtId="3" fontId="0" fillId="0" borderId="4" xfId="0" applyNumberFormat="1" applyBorder="1"/>
    <xf numFmtId="3" fontId="0" fillId="0" borderId="5" xfId="0" applyNumberFormat="1" applyBorder="1"/>
    <xf numFmtId="3" fontId="0" fillId="0" borderId="6" xfId="0" applyNumberFormat="1" applyBorder="1"/>
    <xf numFmtId="3" fontId="0" fillId="0" borderId="7" xfId="0" applyNumberFormat="1" applyBorder="1"/>
    <xf numFmtId="3" fontId="0" fillId="0" borderId="8" xfId="0" applyNumberFormat="1" applyBorder="1"/>
    <xf numFmtId="3" fontId="0" fillId="0" borderId="9" xfId="0" applyNumberFormat="1" applyBorder="1"/>
    <xf numFmtId="3" fontId="0" fillId="0" borderId="10" xfId="0" applyNumberFormat="1" applyBorder="1"/>
    <xf numFmtId="3" fontId="0" fillId="0" borderId="11" xfId="0" applyNumberFormat="1" applyBorder="1"/>
    <xf numFmtId="49" fontId="0" fillId="0" borderId="1" xfId="0" applyNumberFormat="1" applyBorder="1"/>
    <xf numFmtId="49" fontId="0" fillId="0" borderId="12" xfId="0" applyNumberFormat="1" applyBorder="1"/>
    <xf numFmtId="49" fontId="0" fillId="0" borderId="2" xfId="0" applyNumberFormat="1" applyBorder="1"/>
    <xf numFmtId="49" fontId="0" fillId="0" borderId="13" xfId="0" applyNumberFormat="1" applyBorder="1"/>
    <xf numFmtId="49" fontId="0" fillId="0" borderId="14" xfId="0" applyNumberFormat="1" applyBorder="1"/>
    <xf numFmtId="3" fontId="0" fillId="0" borderId="15" xfId="0" applyNumberFormat="1" applyBorder="1"/>
    <xf numFmtId="3" fontId="0" fillId="0" borderId="16" xfId="0" applyNumberFormat="1" applyBorder="1"/>
    <xf numFmtId="3" fontId="0" fillId="0" borderId="17" xfId="0" applyNumberFormat="1" applyBorder="1"/>
    <xf numFmtId="3" fontId="0" fillId="0" borderId="18" xfId="0" applyNumberFormat="1" applyBorder="1"/>
    <xf numFmtId="3" fontId="0" fillId="0" borderId="19" xfId="0" applyNumberFormat="1" applyBorder="1"/>
    <xf numFmtId="3" fontId="6" fillId="2" borderId="20" xfId="0" applyNumberFormat="1" applyFont="1" applyFill="1" applyBorder="1" applyAlignment="1">
      <alignment horizontal="center" wrapText="1"/>
    </xf>
    <xf numFmtId="49" fontId="5" fillId="2" borderId="1" xfId="0" applyNumberFormat="1" applyFont="1" applyFill="1" applyBorder="1"/>
    <xf numFmtId="3" fontId="5" fillId="2" borderId="1" xfId="0" applyNumberFormat="1" applyFont="1" applyFill="1" applyBorder="1"/>
    <xf numFmtId="49" fontId="0" fillId="2" borderId="1" xfId="0" applyNumberFormat="1" applyFill="1" applyBorder="1"/>
    <xf numFmtId="3" fontId="0" fillId="2" borderId="3" xfId="0" applyNumberFormat="1" applyFill="1" applyBorder="1"/>
    <xf numFmtId="3" fontId="6" fillId="2" borderId="1" xfId="0" applyNumberFormat="1" applyFont="1" applyFill="1" applyBorder="1"/>
    <xf numFmtId="9" fontId="0" fillId="0" borderId="0" xfId="0" applyNumberFormat="1"/>
    <xf numFmtId="3" fontId="5" fillId="2" borderId="21" xfId="0" applyNumberFormat="1" applyFont="1" applyFill="1" applyBorder="1"/>
    <xf numFmtId="3" fontId="0" fillId="0" borderId="0" xfId="0" applyNumberFormat="1" applyBorder="1"/>
    <xf numFmtId="3" fontId="6" fillId="2" borderId="3" xfId="0" applyNumberFormat="1" applyFont="1" applyFill="1" applyBorder="1"/>
    <xf numFmtId="3" fontId="6" fillId="2" borderId="22" xfId="0" applyNumberFormat="1" applyFont="1" applyFill="1" applyBorder="1"/>
    <xf numFmtId="3" fontId="5" fillId="2" borderId="15" xfId="0" applyNumberFormat="1" applyFont="1" applyFill="1" applyBorder="1" applyAlignment="1">
      <alignment horizontal="center" wrapText="1"/>
    </xf>
    <xf numFmtId="3" fontId="0" fillId="4" borderId="13" xfId="0" applyNumberFormat="1" applyFill="1" applyBorder="1"/>
    <xf numFmtId="3" fontId="0" fillId="4" borderId="2" xfId="0" applyNumberFormat="1" applyFill="1" applyBorder="1"/>
    <xf numFmtId="3" fontId="0" fillId="4" borderId="14" xfId="0" applyNumberFormat="1" applyFill="1" applyBorder="1"/>
    <xf numFmtId="3" fontId="0" fillId="4" borderId="1" xfId="0" applyNumberFormat="1" applyFill="1" applyBorder="1"/>
    <xf numFmtId="9" fontId="0" fillId="4" borderId="1" xfId="0" applyNumberFormat="1" applyFill="1" applyBorder="1"/>
    <xf numFmtId="3" fontId="0" fillId="4" borderId="23" xfId="0" applyNumberFormat="1" applyFill="1" applyBorder="1"/>
    <xf numFmtId="3" fontId="0" fillId="4" borderId="17" xfId="0" applyNumberFormat="1" applyFill="1" applyBorder="1"/>
    <xf numFmtId="3" fontId="0" fillId="4" borderId="19" xfId="0" applyNumberFormat="1" applyFill="1" applyBorder="1"/>
    <xf numFmtId="0" fontId="11" fillId="0" borderId="1" xfId="0" applyFont="1" applyBorder="1"/>
    <xf numFmtId="49" fontId="11" fillId="0" borderId="1" xfId="0" applyNumberFormat="1" applyFont="1" applyBorder="1"/>
    <xf numFmtId="3" fontId="11" fillId="0" borderId="1" xfId="0" applyNumberFormat="1" applyFont="1" applyBorder="1"/>
    <xf numFmtId="3" fontId="11" fillId="0" borderId="1" xfId="0" applyNumberFormat="1" applyFont="1" applyFill="1" applyBorder="1"/>
    <xf numFmtId="0" fontId="7" fillId="0" borderId="0" xfId="0" applyNumberFormat="1" applyFont="1" applyFill="1" applyBorder="1" applyAlignment="1" applyProtection="1">
      <alignment horizontal="center"/>
    </xf>
    <xf numFmtId="0" fontId="0" fillId="0" borderId="0" xfId="0" applyProtection="1"/>
    <xf numFmtId="0" fontId="0" fillId="0" borderId="0" xfId="0" applyAlignment="1" applyProtection="1">
      <alignment horizontal="center"/>
    </xf>
    <xf numFmtId="0" fontId="7" fillId="0" borderId="0" xfId="0" applyNumberFormat="1" applyFont="1" applyFill="1" applyBorder="1" applyAlignment="1" applyProtection="1">
      <alignment horizontal="right"/>
    </xf>
    <xf numFmtId="164" fontId="7" fillId="0" borderId="0" xfId="2" applyNumberFormat="1" applyFont="1" applyFill="1" applyBorder="1" applyAlignment="1" applyProtection="1"/>
    <xf numFmtId="0" fontId="11" fillId="0" borderId="0" xfId="0" applyFont="1" applyProtection="1"/>
    <xf numFmtId="0" fontId="11" fillId="0" borderId="0" xfId="0" applyFont="1" applyAlignment="1" applyProtection="1">
      <alignment horizontal="center"/>
    </xf>
    <xf numFmtId="165" fontId="9" fillId="0" borderId="0" xfId="1" applyNumberFormat="1" applyFont="1" applyFill="1" applyBorder="1" applyAlignment="1" applyProtection="1">
      <alignment horizontal="center"/>
    </xf>
    <xf numFmtId="0" fontId="8" fillId="0" borderId="1" xfId="0" applyFont="1" applyFill="1" applyBorder="1" applyAlignment="1" applyProtection="1">
      <alignment horizontal="center" vertical="center" wrapText="1"/>
    </xf>
    <xf numFmtId="166" fontId="7" fillId="0" borderId="0" xfId="2" applyNumberFormat="1" applyFont="1" applyFill="1" applyBorder="1" applyAlignment="1" applyProtection="1"/>
    <xf numFmtId="0" fontId="8" fillId="0" borderId="1" xfId="0" applyFont="1" applyFill="1" applyBorder="1" applyAlignment="1" applyProtection="1">
      <alignment horizontal="center" vertical="top" wrapText="1"/>
    </xf>
    <xf numFmtId="0" fontId="0" fillId="0" borderId="0" xfId="0" applyAlignment="1" applyProtection="1">
      <alignment vertical="top"/>
    </xf>
    <xf numFmtId="0" fontId="8" fillId="0" borderId="24" xfId="0" applyFont="1" applyFill="1" applyBorder="1" applyAlignment="1" applyProtection="1">
      <alignment horizontal="center" vertical="top" wrapText="1"/>
    </xf>
    <xf numFmtId="3" fontId="8" fillId="0" borderId="24" xfId="0" applyNumberFormat="1" applyFont="1" applyFill="1" applyBorder="1" applyAlignment="1" applyProtection="1">
      <alignment horizontal="center" vertical="top" wrapText="1"/>
    </xf>
    <xf numFmtId="0" fontId="8" fillId="0" borderId="30" xfId="0" applyFont="1" applyFill="1" applyBorder="1" applyAlignment="1" applyProtection="1">
      <alignment horizontal="center" vertical="top" wrapText="1"/>
    </xf>
    <xf numFmtId="0" fontId="10" fillId="3" borderId="29" xfId="3" applyFont="1" applyProtection="1">
      <protection locked="0"/>
    </xf>
    <xf numFmtId="167" fontId="10" fillId="3" borderId="29" xfId="3" applyNumberFormat="1" applyFont="1" applyProtection="1">
      <protection locked="0"/>
    </xf>
    <xf numFmtId="0" fontId="10" fillId="3" borderId="29" xfId="3" applyFont="1" applyProtection="1">
      <protection locked="0"/>
    </xf>
    <xf numFmtId="0" fontId="0" fillId="0" borderId="0" xfId="0" applyProtection="1">
      <protection locked="0"/>
    </xf>
    <xf numFmtId="3" fontId="10" fillId="3" borderId="29" xfId="1" applyNumberFormat="1" applyFont="1" applyFill="1" applyBorder="1" applyProtection="1">
      <protection locked="0"/>
    </xf>
    <xf numFmtId="49" fontId="12" fillId="0" borderId="15" xfId="0" applyNumberFormat="1" applyFont="1" applyBorder="1" applyAlignment="1">
      <alignment vertical="center"/>
    </xf>
    <xf numFmtId="49" fontId="12" fillId="0" borderId="25" xfId="0" applyNumberFormat="1" applyFont="1" applyBorder="1" applyAlignment="1">
      <alignment horizontal="left" vertical="center"/>
    </xf>
    <xf numFmtId="3" fontId="12" fillId="4" borderId="14" xfId="0" applyNumberFormat="1" applyFont="1" applyFill="1" applyBorder="1"/>
    <xf numFmtId="3" fontId="12" fillId="4" borderId="1" xfId="0" applyNumberFormat="1" applyFont="1" applyFill="1" applyBorder="1"/>
    <xf numFmtId="49" fontId="12" fillId="0" borderId="2" xfId="0" applyNumberFormat="1" applyFont="1" applyBorder="1" applyAlignment="1">
      <alignment vertical="center"/>
    </xf>
    <xf numFmtId="49" fontId="12" fillId="0" borderId="13" xfId="0" applyNumberFormat="1" applyFont="1" applyBorder="1" applyAlignment="1">
      <alignment horizontal="left" vertical="center"/>
    </xf>
    <xf numFmtId="0" fontId="12" fillId="0" borderId="0" xfId="0" applyFont="1"/>
    <xf numFmtId="49" fontId="12" fillId="0" borderId="15" xfId="0" applyNumberFormat="1" applyFont="1" applyBorder="1"/>
    <xf numFmtId="49" fontId="12" fillId="0" borderId="25" xfId="0" applyNumberFormat="1" applyFont="1" applyBorder="1"/>
    <xf numFmtId="3" fontId="12" fillId="4" borderId="25" xfId="0" applyNumberFormat="1" applyFont="1" applyFill="1" applyBorder="1"/>
    <xf numFmtId="3" fontId="12" fillId="4" borderId="15" xfId="0" applyNumberFormat="1" applyFont="1" applyFill="1" applyBorder="1"/>
    <xf numFmtId="49" fontId="12" fillId="0" borderId="1" xfId="0" applyNumberFormat="1" applyFont="1" applyBorder="1"/>
    <xf numFmtId="3" fontId="0" fillId="0" borderId="24" xfId="0" applyNumberFormat="1" applyBorder="1"/>
    <xf numFmtId="3" fontId="0" fillId="4" borderId="0" xfId="0" applyNumberFormat="1" applyFill="1" applyBorder="1"/>
    <xf numFmtId="3" fontId="5" fillId="2" borderId="26" xfId="0" applyNumberFormat="1" applyFont="1" applyFill="1" applyBorder="1" applyAlignment="1">
      <alignment horizontal="center" wrapText="1"/>
    </xf>
    <xf numFmtId="0" fontId="5" fillId="2" borderId="26" xfId="0" applyFont="1" applyFill="1" applyBorder="1" applyAlignment="1">
      <alignment horizontal="center" wrapText="1"/>
    </xf>
    <xf numFmtId="3" fontId="11" fillId="0" borderId="0" xfId="0" applyNumberFormat="1" applyFont="1" applyAlignment="1" applyProtection="1">
      <alignment horizontal="center"/>
    </xf>
    <xf numFmtId="0" fontId="0" fillId="0" borderId="0" xfId="0" applyFill="1"/>
    <xf numFmtId="49" fontId="5" fillId="0" borderId="0" xfId="0" applyNumberFormat="1" applyFont="1" applyFill="1" applyBorder="1"/>
    <xf numFmtId="3" fontId="5" fillId="0" borderId="0" xfId="0" applyNumberFormat="1" applyFont="1" applyFill="1" applyBorder="1"/>
    <xf numFmtId="3" fontId="0" fillId="2" borderId="1" xfId="0" applyNumberFormat="1" applyFill="1" applyBorder="1"/>
    <xf numFmtId="1" fontId="10" fillId="3" borderId="29" xfId="3" applyNumberFormat="1" applyFont="1" applyAlignment="1" applyProtection="1">
      <alignment horizontal="right"/>
      <protection locked="0"/>
    </xf>
    <xf numFmtId="0" fontId="0" fillId="0" borderId="0" xfId="0" applyFont="1"/>
    <xf numFmtId="0" fontId="5" fillId="2" borderId="20" xfId="0" applyFont="1" applyFill="1" applyBorder="1"/>
    <xf numFmtId="49" fontId="0" fillId="0" borderId="12" xfId="0" applyNumberFormat="1" applyFont="1" applyBorder="1"/>
    <xf numFmtId="49" fontId="0" fillId="0" borderId="2" xfId="0" applyNumberFormat="1" applyFont="1" applyBorder="1"/>
    <xf numFmtId="3" fontId="0" fillId="0" borderId="27" xfId="0" applyNumberFormat="1" applyBorder="1"/>
    <xf numFmtId="3" fontId="0" fillId="4" borderId="28" xfId="0" applyNumberFormat="1" applyFill="1" applyBorder="1"/>
    <xf numFmtId="3" fontId="12" fillId="0" borderId="1" xfId="0" applyNumberFormat="1" applyFont="1" applyBorder="1"/>
    <xf numFmtId="3" fontId="4" fillId="0" borderId="0" xfId="0" applyNumberFormat="1" applyFont="1" applyAlignment="1">
      <alignment horizontal="left"/>
    </xf>
    <xf numFmtId="3" fontId="3" fillId="0" borderId="0" xfId="0" applyNumberFormat="1" applyFont="1" applyAlignment="1">
      <alignment horizontal="left"/>
    </xf>
    <xf numFmtId="0" fontId="5" fillId="2" borderId="26" xfId="0" applyFont="1" applyFill="1" applyBorder="1" applyAlignment="1">
      <alignment horizontal="left" wrapText="1"/>
    </xf>
    <xf numFmtId="0" fontId="0" fillId="0" borderId="31" xfId="0" applyBorder="1" applyAlignment="1" applyProtection="1">
      <alignment horizontal="left"/>
      <protection locked="0"/>
    </xf>
    <xf numFmtId="49" fontId="11" fillId="0" borderId="1" xfId="0" applyNumberFormat="1" applyFont="1" applyBorder="1" applyAlignment="1">
      <alignment horizontal="left"/>
    </xf>
    <xf numFmtId="49" fontId="5" fillId="2" borderId="1" xfId="0" applyNumberFormat="1" applyFont="1" applyFill="1" applyBorder="1" applyAlignment="1">
      <alignment horizontal="left"/>
    </xf>
    <xf numFmtId="49" fontId="5" fillId="0" borderId="0" xfId="0" applyNumberFormat="1" applyFont="1" applyFill="1" applyBorder="1" applyAlignment="1">
      <alignment horizontal="left"/>
    </xf>
    <xf numFmtId="3" fontId="0" fillId="0" borderId="0" xfId="0" applyNumberFormat="1" applyAlignment="1">
      <alignment horizontal="left"/>
    </xf>
    <xf numFmtId="3" fontId="6" fillId="2" borderId="3" xfId="0" applyNumberFormat="1" applyFont="1" applyFill="1" applyBorder="1" applyAlignment="1">
      <alignment horizontal="left"/>
    </xf>
    <xf numFmtId="3" fontId="0" fillId="0" borderId="7" xfId="0" applyNumberFormat="1" applyBorder="1" applyAlignment="1">
      <alignment horizontal="left"/>
    </xf>
    <xf numFmtId="3" fontId="0" fillId="0" borderId="10" xfId="0" applyNumberFormat="1" applyBorder="1" applyAlignment="1">
      <alignment horizontal="left"/>
    </xf>
    <xf numFmtId="49" fontId="0" fillId="2" borderId="3" xfId="0" applyNumberFormat="1" applyFill="1" applyBorder="1" applyAlignment="1">
      <alignment horizontal="left"/>
    </xf>
    <xf numFmtId="3" fontId="0" fillId="0" borderId="16" xfId="0" applyNumberFormat="1" applyBorder="1" applyAlignment="1">
      <alignment horizontal="left"/>
    </xf>
    <xf numFmtId="3" fontId="0" fillId="0" borderId="24" xfId="0" applyNumberFormat="1" applyBorder="1" applyAlignment="1">
      <alignment horizontal="left"/>
    </xf>
    <xf numFmtId="3" fontId="0" fillId="0" borderId="18" xfId="0" applyNumberFormat="1" applyBorder="1" applyAlignment="1">
      <alignment horizontal="left"/>
    </xf>
    <xf numFmtId="0" fontId="10" fillId="3" borderId="32" xfId="3" applyFont="1" applyBorder="1" applyProtection="1">
      <protection locked="0"/>
    </xf>
    <xf numFmtId="3" fontId="10" fillId="3" borderId="32" xfId="3" applyNumberFormat="1" applyFont="1" applyBorder="1" applyProtection="1">
      <protection locked="0"/>
    </xf>
    <xf numFmtId="3" fontId="10" fillId="3" borderId="29" xfId="3" applyNumberFormat="1" applyFont="1" applyProtection="1">
      <protection locked="0"/>
    </xf>
    <xf numFmtId="0" fontId="0" fillId="3" borderId="32" xfId="3" applyFont="1" applyBorder="1" applyProtection="1">
      <protection locked="0"/>
    </xf>
    <xf numFmtId="0" fontId="0" fillId="3" borderId="29" xfId="3" applyFont="1" applyProtection="1">
      <protection locked="0"/>
    </xf>
    <xf numFmtId="0" fontId="0" fillId="0" borderId="0" xfId="0" applyAlignment="1"/>
    <xf numFmtId="0" fontId="0" fillId="0" borderId="0" xfId="0" applyFill="1" applyAlignment="1"/>
    <xf numFmtId="3" fontId="13" fillId="0" borderId="0" xfId="0" applyNumberFormat="1" applyFont="1" applyAlignment="1">
      <alignment horizontal="center"/>
    </xf>
    <xf numFmtId="0" fontId="0" fillId="4" borderId="9" xfId="0" applyFill="1" applyBorder="1" applyAlignment="1">
      <alignment horizontal="left" wrapText="1"/>
    </xf>
    <xf numFmtId="0" fontId="0" fillId="4" borderId="10" xfId="0" applyFill="1" applyBorder="1" applyAlignment="1">
      <alignment horizontal="left" wrapText="1"/>
    </xf>
    <xf numFmtId="0" fontId="0" fillId="4" borderId="11" xfId="0" applyFill="1" applyBorder="1" applyAlignment="1">
      <alignment horizontal="left" wrapText="1"/>
    </xf>
    <xf numFmtId="49" fontId="12" fillId="0" borderId="2" xfId="0" applyNumberFormat="1" applyFont="1" applyBorder="1"/>
    <xf numFmtId="49" fontId="12" fillId="0" borderId="13" xfId="0" applyNumberFormat="1" applyFont="1" applyBorder="1"/>
    <xf numFmtId="0" fontId="12" fillId="0" borderId="31" xfId="0" applyFont="1" applyBorder="1" applyAlignment="1" applyProtection="1">
      <alignment horizontal="left"/>
      <protection locked="0"/>
    </xf>
    <xf numFmtId="3" fontId="12" fillId="4" borderId="13" xfId="0" applyNumberFormat="1" applyFont="1" applyFill="1" applyBorder="1"/>
    <xf numFmtId="3" fontId="12" fillId="4" borderId="2" xfId="0" applyNumberFormat="1" applyFont="1" applyFill="1" applyBorder="1"/>
  </cellXfs>
  <cellStyles count="4">
    <cellStyle name="Comma" xfId="2" builtinId="3"/>
    <cellStyle name="Comma 6" xfId="1" xr:uid="{00000000-0005-0000-0000-000000000000}"/>
    <cellStyle name="Normal" xfId="0" builtinId="0"/>
    <cellStyle name="Note" xfId="3" builtinId="10"/>
  </cellStyles>
  <dxfs count="1">
    <dxf>
      <font>
        <color theme="0"/>
      </font>
      <fill>
        <patternFill>
          <bgColor rgb="FFFF00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U46"/>
  <sheetViews>
    <sheetView tabSelected="1" topLeftCell="B1" zoomScale="86" zoomScaleNormal="86" workbookViewId="0">
      <selection activeCell="O21" sqref="O21:O23"/>
    </sheetView>
  </sheetViews>
  <sheetFormatPr defaultColWidth="9.140625" defaultRowHeight="15" x14ac:dyDescent="0.25"/>
  <cols>
    <col min="1" max="1" width="4.42578125" customWidth="1"/>
    <col min="2" max="2" width="50.85546875" style="1" customWidth="1"/>
    <col min="3" max="3" width="8.7109375" style="1" customWidth="1"/>
    <col min="4" max="4" width="11.7109375" style="105" customWidth="1"/>
    <col min="5" max="5" width="10.85546875" style="1" customWidth="1"/>
    <col min="6" max="6" width="10.140625" style="1" customWidth="1"/>
    <col min="7" max="7" width="12.5703125" style="1" customWidth="1"/>
    <col min="8" max="8" width="14.5703125" style="1" customWidth="1"/>
    <col min="9" max="9" width="9.140625" style="1" customWidth="1"/>
    <col min="10" max="10" width="9.85546875" style="1" bestFit="1" customWidth="1"/>
    <col min="11" max="11" width="11.42578125" style="1" bestFit="1" customWidth="1"/>
    <col min="12" max="12" width="9.140625" style="31" customWidth="1"/>
    <col min="13" max="13" width="11.42578125" bestFit="1" customWidth="1"/>
    <col min="14" max="14" width="10.28515625" bestFit="1" customWidth="1"/>
    <col min="15" max="15" width="11.42578125" bestFit="1" customWidth="1"/>
    <col min="17" max="17" width="9.140625" style="118"/>
  </cols>
  <sheetData>
    <row r="1" spans="1:20" ht="21" x14ac:dyDescent="0.35">
      <c r="B1" s="4" t="s">
        <v>100</v>
      </c>
      <c r="C1" s="4"/>
      <c r="D1" s="98"/>
    </row>
    <row r="2" spans="1:20" ht="15.75" x14ac:dyDescent="0.25">
      <c r="B2" s="120" t="s">
        <v>62</v>
      </c>
      <c r="C2" s="120"/>
      <c r="D2" s="120"/>
      <c r="E2" s="120"/>
      <c r="F2" s="120"/>
    </row>
    <row r="3" spans="1:20" ht="15.75" x14ac:dyDescent="0.25">
      <c r="B3" s="5" t="s">
        <v>33</v>
      </c>
      <c r="C3" s="5"/>
      <c r="D3" s="99"/>
    </row>
    <row r="4" spans="1:20" ht="15.75" x14ac:dyDescent="0.25">
      <c r="B4" s="5"/>
      <c r="C4" s="5"/>
      <c r="D4" s="99"/>
    </row>
    <row r="5" spans="1:20" ht="60.75" thickBot="1" x14ac:dyDescent="0.3">
      <c r="A5" s="91"/>
      <c r="B5" s="92" t="s">
        <v>7</v>
      </c>
      <c r="C5" s="84" t="s">
        <v>64</v>
      </c>
      <c r="D5" s="100" t="s">
        <v>63</v>
      </c>
      <c r="E5" s="83" t="s">
        <v>40</v>
      </c>
      <c r="F5" s="83" t="s">
        <v>41</v>
      </c>
      <c r="G5" s="83" t="s">
        <v>42</v>
      </c>
      <c r="H5" s="83" t="s">
        <v>43</v>
      </c>
      <c r="I5" s="25" t="s">
        <v>3</v>
      </c>
      <c r="J5" s="25" t="s">
        <v>4</v>
      </c>
      <c r="K5" s="25" t="s">
        <v>5</v>
      </c>
      <c r="L5" s="36" t="s">
        <v>44</v>
      </c>
      <c r="M5" s="36" t="s">
        <v>45</v>
      </c>
      <c r="N5" s="36" t="s">
        <v>47</v>
      </c>
      <c r="O5" s="36" t="s">
        <v>37</v>
      </c>
    </row>
    <row r="6" spans="1:20" x14ac:dyDescent="0.25">
      <c r="A6" s="91"/>
      <c r="B6" s="93" t="s">
        <v>65</v>
      </c>
      <c r="C6" s="18" t="s">
        <v>23</v>
      </c>
      <c r="D6" s="101">
        <v>102563101</v>
      </c>
      <c r="E6" s="37">
        <v>390</v>
      </c>
      <c r="F6" s="37"/>
      <c r="G6" s="37"/>
      <c r="H6" s="38">
        <v>354</v>
      </c>
      <c r="I6" s="38">
        <v>2</v>
      </c>
      <c r="J6" s="3">
        <f t="shared" ref="J6:J14" si="0">+H6*I6</f>
        <v>708</v>
      </c>
      <c r="K6" s="6">
        <f>+J6*E6</f>
        <v>276120</v>
      </c>
      <c r="L6" s="41">
        <v>0.3</v>
      </c>
      <c r="M6" s="3">
        <f>K6-K6*L6</f>
        <v>193284</v>
      </c>
      <c r="N6" s="3">
        <f>M6*0.141</f>
        <v>27253.043999999998</v>
      </c>
      <c r="O6" s="97">
        <f t="shared" ref="O6:O31" si="1">SUM(M6:N6)</f>
        <v>220537.04399999999</v>
      </c>
      <c r="P6" t="s">
        <v>39</v>
      </c>
    </row>
    <row r="7" spans="1:20" ht="15.75" thickBot="1" x14ac:dyDescent="0.3">
      <c r="A7" s="91"/>
      <c r="B7" s="94" t="s">
        <v>52</v>
      </c>
      <c r="C7" s="18" t="s">
        <v>23</v>
      </c>
      <c r="D7" s="101">
        <v>102563101</v>
      </c>
      <c r="E7" s="37">
        <v>410</v>
      </c>
      <c r="F7" s="37">
        <v>400</v>
      </c>
      <c r="G7" s="37">
        <v>10</v>
      </c>
      <c r="H7" s="38">
        <v>566</v>
      </c>
      <c r="I7" s="38">
        <v>2</v>
      </c>
      <c r="J7" s="3">
        <f t="shared" si="0"/>
        <v>1132</v>
      </c>
      <c r="K7" s="6">
        <f>+J7*E7</f>
        <v>464120</v>
      </c>
      <c r="L7" s="41">
        <v>0.2</v>
      </c>
      <c r="M7" s="3">
        <f>K7-K7*L7</f>
        <v>371296</v>
      </c>
      <c r="N7" s="3">
        <f t="shared" ref="N7:N31" si="2">M7*0.141</f>
        <v>52352.735999999997</v>
      </c>
      <c r="O7" s="3">
        <f t="shared" si="1"/>
        <v>423648.73599999998</v>
      </c>
      <c r="P7" t="s">
        <v>39</v>
      </c>
    </row>
    <row r="8" spans="1:20" x14ac:dyDescent="0.25">
      <c r="A8" s="91"/>
      <c r="B8" s="93" t="s">
        <v>66</v>
      </c>
      <c r="C8" s="18" t="s">
        <v>24</v>
      </c>
      <c r="D8" s="101">
        <v>102563201</v>
      </c>
      <c r="E8" s="39">
        <v>430</v>
      </c>
      <c r="F8" s="37"/>
      <c r="G8" s="37"/>
      <c r="H8" s="38">
        <v>566</v>
      </c>
      <c r="I8" s="40">
        <v>2</v>
      </c>
      <c r="J8" s="3">
        <f t="shared" si="0"/>
        <v>1132</v>
      </c>
      <c r="K8" s="3">
        <f t="shared" ref="K8:K25" si="3">+J8*E8</f>
        <v>486760</v>
      </c>
      <c r="L8" s="41">
        <v>0.2</v>
      </c>
      <c r="M8" s="3">
        <f t="shared" ref="M8:M31" si="4">K8-K8*L8</f>
        <v>389408</v>
      </c>
      <c r="N8" s="3">
        <f t="shared" si="2"/>
        <v>54906.527999999991</v>
      </c>
      <c r="O8" s="3">
        <f t="shared" si="1"/>
        <v>444314.52799999999</v>
      </c>
      <c r="P8" t="s">
        <v>39</v>
      </c>
    </row>
    <row r="9" spans="1:20" x14ac:dyDescent="0.25">
      <c r="B9" s="94" t="s">
        <v>56</v>
      </c>
      <c r="C9" s="18" t="s">
        <v>24</v>
      </c>
      <c r="D9" s="101">
        <v>102563201</v>
      </c>
      <c r="E9" s="39">
        <v>450</v>
      </c>
      <c r="F9" s="37"/>
      <c r="G9" s="37"/>
      <c r="H9" s="38">
        <v>566</v>
      </c>
      <c r="I9" s="40">
        <v>2</v>
      </c>
      <c r="J9" s="3">
        <f t="shared" si="0"/>
        <v>1132</v>
      </c>
      <c r="K9" s="3">
        <f t="shared" si="3"/>
        <v>509400</v>
      </c>
      <c r="L9" s="41">
        <v>0.2</v>
      </c>
      <c r="M9" s="3">
        <f>K9-K9*L9</f>
        <v>407520</v>
      </c>
      <c r="N9" s="3">
        <f>M9*0.141</f>
        <v>57460.319999999992</v>
      </c>
      <c r="O9" s="3">
        <f>SUM(M9:N9)</f>
        <v>464980.32</v>
      </c>
    </row>
    <row r="10" spans="1:20" ht="15.75" thickBot="1" x14ac:dyDescent="0.3">
      <c r="B10" s="17" t="s">
        <v>51</v>
      </c>
      <c r="C10" s="18" t="s">
        <v>21</v>
      </c>
      <c r="D10" s="101">
        <v>102563202</v>
      </c>
      <c r="E10" s="39">
        <v>360</v>
      </c>
      <c r="F10" s="39"/>
      <c r="G10" s="39"/>
      <c r="H10" s="40">
        <v>407</v>
      </c>
      <c r="I10" s="40">
        <v>2</v>
      </c>
      <c r="J10" s="3">
        <f t="shared" si="0"/>
        <v>814</v>
      </c>
      <c r="K10" s="3">
        <f t="shared" si="3"/>
        <v>293040</v>
      </c>
      <c r="L10" s="41">
        <v>0.1</v>
      </c>
      <c r="M10" s="3">
        <f>K10-K10*L10</f>
        <v>263736</v>
      </c>
      <c r="N10" s="3">
        <f t="shared" si="2"/>
        <v>37186.775999999998</v>
      </c>
      <c r="O10" s="3">
        <f>SUM(M10:N10)</f>
        <v>300922.77600000001</v>
      </c>
      <c r="P10" t="s">
        <v>39</v>
      </c>
    </row>
    <row r="11" spans="1:20" ht="15.75" thickBot="1" x14ac:dyDescent="0.3">
      <c r="B11" s="16" t="s">
        <v>53</v>
      </c>
      <c r="C11" s="18" t="s">
        <v>25</v>
      </c>
      <c r="D11" s="101">
        <v>102563301</v>
      </c>
      <c r="E11" s="39">
        <v>450</v>
      </c>
      <c r="F11" s="37"/>
      <c r="G11" s="37"/>
      <c r="H11" s="38">
        <v>566</v>
      </c>
      <c r="I11" s="40">
        <v>2</v>
      </c>
      <c r="J11" s="3">
        <f t="shared" si="0"/>
        <v>1132</v>
      </c>
      <c r="K11" s="3">
        <f t="shared" si="3"/>
        <v>509400</v>
      </c>
      <c r="L11" s="41">
        <v>0.15</v>
      </c>
      <c r="M11" s="3">
        <f t="shared" si="4"/>
        <v>432990</v>
      </c>
      <c r="N11" s="3">
        <f t="shared" si="2"/>
        <v>61051.59</v>
      </c>
      <c r="O11" s="3">
        <f t="shared" si="1"/>
        <v>494041.58999999997</v>
      </c>
      <c r="P11" t="s">
        <v>39</v>
      </c>
      <c r="Q11" s="121" t="s">
        <v>46</v>
      </c>
      <c r="R11" s="122"/>
      <c r="S11" s="122"/>
      <c r="T11" s="123"/>
    </row>
    <row r="12" spans="1:20" x14ac:dyDescent="0.25">
      <c r="B12" s="17" t="s">
        <v>54</v>
      </c>
      <c r="C12" s="18" t="s">
        <v>25</v>
      </c>
      <c r="D12" s="101">
        <v>102563301</v>
      </c>
      <c r="E12" s="39">
        <v>450</v>
      </c>
      <c r="F12" s="37"/>
      <c r="G12" s="37"/>
      <c r="H12" s="38">
        <v>566</v>
      </c>
      <c r="I12" s="40">
        <v>2</v>
      </c>
      <c r="J12" s="3">
        <f t="shared" si="0"/>
        <v>1132</v>
      </c>
      <c r="K12" s="3">
        <f t="shared" si="3"/>
        <v>509400</v>
      </c>
      <c r="L12" s="41">
        <v>0.15</v>
      </c>
      <c r="M12" s="3">
        <f t="shared" si="4"/>
        <v>432990</v>
      </c>
      <c r="N12" s="3">
        <f t="shared" si="2"/>
        <v>61051.59</v>
      </c>
      <c r="O12" s="3">
        <f t="shared" si="1"/>
        <v>494041.58999999997</v>
      </c>
      <c r="P12" t="s">
        <v>39</v>
      </c>
    </row>
    <row r="13" spans="1:20" ht="15.6" customHeight="1" thickBot="1" x14ac:dyDescent="0.3">
      <c r="B13" s="124" t="s">
        <v>101</v>
      </c>
      <c r="C13" s="125" t="s">
        <v>25</v>
      </c>
      <c r="D13" s="126">
        <v>102563301</v>
      </c>
      <c r="E13" s="71">
        <v>400</v>
      </c>
      <c r="F13" s="127"/>
      <c r="G13" s="127"/>
      <c r="H13" s="128">
        <v>566</v>
      </c>
      <c r="I13" s="72">
        <v>2</v>
      </c>
      <c r="J13" s="3">
        <f t="shared" si="0"/>
        <v>1132</v>
      </c>
      <c r="K13" s="3">
        <f t="shared" si="3"/>
        <v>452800</v>
      </c>
      <c r="L13" s="41">
        <v>0.15</v>
      </c>
      <c r="M13" s="3">
        <f t="shared" si="4"/>
        <v>384880</v>
      </c>
      <c r="N13" s="3">
        <f t="shared" si="2"/>
        <v>54268.079999999994</v>
      </c>
      <c r="O13" s="3">
        <f t="shared" si="1"/>
        <v>439148.08</v>
      </c>
    </row>
    <row r="14" spans="1:20" x14ac:dyDescent="0.25">
      <c r="B14" s="16" t="s">
        <v>55</v>
      </c>
      <c r="C14" s="18" t="s">
        <v>22</v>
      </c>
      <c r="D14" s="101">
        <v>102563401</v>
      </c>
      <c r="E14" s="39">
        <v>440</v>
      </c>
      <c r="F14" s="37">
        <v>437</v>
      </c>
      <c r="G14" s="37">
        <v>3</v>
      </c>
      <c r="H14" s="40">
        <v>407</v>
      </c>
      <c r="I14" s="40">
        <v>2</v>
      </c>
      <c r="J14" s="3">
        <f t="shared" si="0"/>
        <v>814</v>
      </c>
      <c r="K14" s="3">
        <f t="shared" si="3"/>
        <v>358160</v>
      </c>
      <c r="L14" s="41">
        <v>0.1</v>
      </c>
      <c r="M14" s="3">
        <f t="shared" si="4"/>
        <v>322344</v>
      </c>
      <c r="N14" s="3">
        <f t="shared" si="2"/>
        <v>45450.503999999994</v>
      </c>
      <c r="O14" s="3">
        <f t="shared" si="1"/>
        <v>367794.50400000002</v>
      </c>
      <c r="P14" t="s">
        <v>39</v>
      </c>
    </row>
    <row r="15" spans="1:20" hidden="1" x14ac:dyDescent="0.25">
      <c r="B15" s="17" t="s">
        <v>99</v>
      </c>
      <c r="C15" s="18" t="s">
        <v>22</v>
      </c>
      <c r="D15" s="101">
        <v>102563401</v>
      </c>
      <c r="E15" s="39">
        <v>0</v>
      </c>
      <c r="F15" s="37">
        <v>0</v>
      </c>
      <c r="G15" s="37">
        <v>0</v>
      </c>
      <c r="H15" s="38">
        <v>0</v>
      </c>
      <c r="I15" s="40">
        <v>0</v>
      </c>
      <c r="J15" s="3">
        <f>+H15*I15</f>
        <v>0</v>
      </c>
      <c r="K15" s="3">
        <f>+J15*E15</f>
        <v>0</v>
      </c>
      <c r="L15" s="41">
        <v>0</v>
      </c>
      <c r="M15" s="3">
        <f t="shared" si="4"/>
        <v>0</v>
      </c>
      <c r="N15" s="3">
        <f t="shared" si="2"/>
        <v>0</v>
      </c>
      <c r="O15" s="3">
        <f t="shared" si="1"/>
        <v>0</v>
      </c>
      <c r="P15" t="s">
        <v>39</v>
      </c>
    </row>
    <row r="16" spans="1:20" x14ac:dyDescent="0.25">
      <c r="B16" s="17" t="s">
        <v>96</v>
      </c>
      <c r="C16" s="18" t="s">
        <v>22</v>
      </c>
      <c r="D16" s="101">
        <v>102563401</v>
      </c>
      <c r="E16" s="39">
        <v>405</v>
      </c>
      <c r="F16" s="37" t="s">
        <v>33</v>
      </c>
      <c r="G16" s="37" t="s">
        <v>33</v>
      </c>
      <c r="H16" s="38">
        <v>814</v>
      </c>
      <c r="I16" s="40">
        <v>2</v>
      </c>
      <c r="J16" s="3">
        <f>+H16*I16</f>
        <v>1628</v>
      </c>
      <c r="K16" s="3">
        <f>+J16*E16</f>
        <v>659340</v>
      </c>
      <c r="L16" s="41">
        <v>0.1</v>
      </c>
      <c r="M16" s="3">
        <f t="shared" ref="M16" si="5">K16-K16*L16</f>
        <v>593406</v>
      </c>
      <c r="N16" s="3">
        <f t="shared" ref="N16" si="6">M16*0.141</f>
        <v>83670.245999999999</v>
      </c>
      <c r="O16" s="3">
        <f t="shared" ref="O16" si="7">SUM(M16:N16)</f>
        <v>677076.24600000004</v>
      </c>
      <c r="P16" t="s">
        <v>39</v>
      </c>
    </row>
    <row r="17" spans="1:255" x14ac:dyDescent="0.25">
      <c r="B17" s="17" t="s">
        <v>92</v>
      </c>
      <c r="C17" s="18" t="s">
        <v>22</v>
      </c>
      <c r="D17" s="101">
        <v>102563401</v>
      </c>
      <c r="E17" s="39">
        <v>440</v>
      </c>
      <c r="F17" s="37" t="s">
        <v>33</v>
      </c>
      <c r="G17" s="37" t="s">
        <v>33</v>
      </c>
      <c r="H17" s="38">
        <v>566</v>
      </c>
      <c r="I17" s="40">
        <v>2</v>
      </c>
      <c r="J17" s="3">
        <f>+H17*I17</f>
        <v>1132</v>
      </c>
      <c r="K17" s="3">
        <f>+J17*E17</f>
        <v>498080</v>
      </c>
      <c r="L17" s="41">
        <v>0.1</v>
      </c>
      <c r="M17" s="3">
        <f t="shared" ref="M17" si="8">K17-K17*L17</f>
        <v>448272</v>
      </c>
      <c r="N17" s="3">
        <f t="shared" ref="N17" si="9">M17*0.141</f>
        <v>63206.351999999992</v>
      </c>
      <c r="O17" s="3">
        <f t="shared" ref="O17" si="10">SUM(M17:N17)</f>
        <v>511478.35200000001</v>
      </c>
      <c r="P17" t="s">
        <v>39</v>
      </c>
    </row>
    <row r="18" spans="1:255" x14ac:dyDescent="0.25">
      <c r="B18" s="15" t="s">
        <v>97</v>
      </c>
      <c r="C18" s="19" t="s">
        <v>22</v>
      </c>
      <c r="D18" s="101">
        <v>102563401</v>
      </c>
      <c r="E18" s="39">
        <v>400</v>
      </c>
      <c r="F18" s="39"/>
      <c r="G18" s="39"/>
      <c r="H18" s="40">
        <v>407</v>
      </c>
      <c r="I18" s="40">
        <v>2</v>
      </c>
      <c r="J18" s="3">
        <f>+H18*I18</f>
        <v>814</v>
      </c>
      <c r="K18" s="3">
        <f t="shared" si="3"/>
        <v>325600</v>
      </c>
      <c r="L18" s="41">
        <v>0.5</v>
      </c>
      <c r="M18" s="3">
        <f>K18-K18*L18</f>
        <v>162800</v>
      </c>
      <c r="N18" s="3">
        <f t="shared" si="2"/>
        <v>22954.799999999999</v>
      </c>
      <c r="O18" s="3">
        <f>SUM(M18:N18)</f>
        <v>185754.8</v>
      </c>
      <c r="P18" t="s">
        <v>39</v>
      </c>
    </row>
    <row r="19" spans="1:255" x14ac:dyDescent="0.25">
      <c r="B19" s="69" t="s">
        <v>27</v>
      </c>
      <c r="C19" s="70" t="s">
        <v>18</v>
      </c>
      <c r="D19" s="101">
        <v>102563503</v>
      </c>
      <c r="E19" s="71">
        <v>350</v>
      </c>
      <c r="F19" s="71"/>
      <c r="G19" s="71"/>
      <c r="H19" s="72">
        <v>3558</v>
      </c>
      <c r="I19" s="72">
        <v>2</v>
      </c>
      <c r="J19" s="3">
        <f t="shared" ref="J19:J31" si="11">+H19*I19</f>
        <v>7116</v>
      </c>
      <c r="K19" s="3">
        <f t="shared" si="3"/>
        <v>2490600</v>
      </c>
      <c r="L19" s="41">
        <v>0.35</v>
      </c>
      <c r="M19" s="3">
        <f t="shared" si="4"/>
        <v>1618890</v>
      </c>
      <c r="N19" s="3">
        <f t="shared" si="2"/>
        <v>228263.49</v>
      </c>
      <c r="O19" s="3">
        <f t="shared" si="1"/>
        <v>1847153.49</v>
      </c>
      <c r="P19" t="s">
        <v>39</v>
      </c>
    </row>
    <row r="20" spans="1:255" x14ac:dyDescent="0.25">
      <c r="B20" s="73" t="s">
        <v>28</v>
      </c>
      <c r="C20" s="74" t="s">
        <v>19</v>
      </c>
      <c r="D20" s="101">
        <v>102563504</v>
      </c>
      <c r="E20" s="71">
        <v>45</v>
      </c>
      <c r="F20" s="71"/>
      <c r="G20" s="71"/>
      <c r="H20" s="72">
        <v>6099</v>
      </c>
      <c r="I20" s="72">
        <v>2</v>
      </c>
      <c r="J20" s="3">
        <f t="shared" si="11"/>
        <v>12198</v>
      </c>
      <c r="K20" s="3">
        <f t="shared" si="3"/>
        <v>548910</v>
      </c>
      <c r="L20" s="41">
        <v>0.4</v>
      </c>
      <c r="M20" s="3">
        <f t="shared" si="4"/>
        <v>329346</v>
      </c>
      <c r="N20" s="3">
        <f t="shared" si="2"/>
        <v>46437.785999999993</v>
      </c>
      <c r="O20" s="3">
        <f t="shared" si="1"/>
        <v>375783.78599999996</v>
      </c>
      <c r="P20" t="s">
        <v>39</v>
      </c>
    </row>
    <row r="21" spans="1:255" x14ac:dyDescent="0.25">
      <c r="B21" s="15" t="s">
        <v>94</v>
      </c>
      <c r="C21" s="19" t="s">
        <v>13</v>
      </c>
      <c r="D21" s="101">
        <v>102563501</v>
      </c>
      <c r="E21" s="71">
        <v>1600</v>
      </c>
      <c r="F21" s="39"/>
      <c r="G21" s="39"/>
      <c r="H21" s="40">
        <v>407</v>
      </c>
      <c r="I21" s="40">
        <v>2</v>
      </c>
      <c r="J21" s="3">
        <f t="shared" si="11"/>
        <v>814</v>
      </c>
      <c r="K21" s="3">
        <f t="shared" si="3"/>
        <v>1302400</v>
      </c>
      <c r="L21" s="41">
        <v>0.3</v>
      </c>
      <c r="M21" s="3">
        <f t="shared" si="4"/>
        <v>911680</v>
      </c>
      <c r="N21" s="3">
        <f t="shared" si="2"/>
        <v>128546.87999999999</v>
      </c>
      <c r="O21" s="3">
        <f t="shared" si="1"/>
        <v>1040226.88</v>
      </c>
      <c r="P21" t="s">
        <v>39</v>
      </c>
    </row>
    <row r="22" spans="1:255" x14ac:dyDescent="0.25">
      <c r="B22" s="15" t="s">
        <v>95</v>
      </c>
      <c r="C22" s="19" t="s">
        <v>14</v>
      </c>
      <c r="D22" s="101">
        <v>102563502</v>
      </c>
      <c r="E22" s="71">
        <v>2400</v>
      </c>
      <c r="F22" s="39"/>
      <c r="G22" s="39"/>
      <c r="H22" s="40">
        <v>407</v>
      </c>
      <c r="I22" s="40">
        <v>2</v>
      </c>
      <c r="J22" s="3">
        <f t="shared" si="11"/>
        <v>814</v>
      </c>
      <c r="K22" s="3">
        <f t="shared" si="3"/>
        <v>1953600</v>
      </c>
      <c r="L22" s="41">
        <v>0.35</v>
      </c>
      <c r="M22" s="3">
        <f t="shared" si="4"/>
        <v>1269840</v>
      </c>
      <c r="N22" s="3">
        <f t="shared" si="2"/>
        <v>179047.43999999997</v>
      </c>
      <c r="O22" s="3">
        <f t="shared" si="1"/>
        <v>1448887.44</v>
      </c>
      <c r="P22" t="s">
        <v>39</v>
      </c>
      <c r="IU22" s="1">
        <f>SUM(H22:IT22)</f>
        <v>4852598.2300000004</v>
      </c>
    </row>
    <row r="23" spans="1:255" x14ac:dyDescent="0.25">
      <c r="B23" s="15" t="s">
        <v>57</v>
      </c>
      <c r="C23" s="19" t="s">
        <v>14</v>
      </c>
      <c r="D23" s="101">
        <v>102563502</v>
      </c>
      <c r="E23" s="39">
        <v>600</v>
      </c>
      <c r="F23" s="39"/>
      <c r="G23" s="39"/>
      <c r="H23" s="40">
        <f>761*1.02</f>
        <v>776.22</v>
      </c>
      <c r="I23" s="40">
        <v>2</v>
      </c>
      <c r="J23" s="3">
        <f t="shared" si="11"/>
        <v>1552.44</v>
      </c>
      <c r="K23" s="3">
        <f t="shared" si="3"/>
        <v>931464</v>
      </c>
      <c r="L23" s="41">
        <v>0.3</v>
      </c>
      <c r="M23" s="3">
        <f t="shared" si="4"/>
        <v>652024.80000000005</v>
      </c>
      <c r="N23" s="3">
        <f t="shared" si="2"/>
        <v>91935.496799999994</v>
      </c>
      <c r="O23" s="3">
        <f t="shared" si="1"/>
        <v>743960.29680000001</v>
      </c>
      <c r="IU23" s="1"/>
    </row>
    <row r="24" spans="1:255" x14ac:dyDescent="0.25">
      <c r="B24" s="15" t="s">
        <v>58</v>
      </c>
      <c r="C24" s="19" t="s">
        <v>60</v>
      </c>
      <c r="D24" s="101">
        <v>102563603</v>
      </c>
      <c r="E24" s="39">
        <v>600</v>
      </c>
      <c r="F24" s="39"/>
      <c r="G24" s="39"/>
      <c r="H24" s="40">
        <v>407</v>
      </c>
      <c r="I24" s="40">
        <v>2</v>
      </c>
      <c r="J24" s="3">
        <f t="shared" si="11"/>
        <v>814</v>
      </c>
      <c r="K24" s="3">
        <f t="shared" si="3"/>
        <v>488400</v>
      </c>
      <c r="L24" s="41">
        <v>0.2</v>
      </c>
      <c r="M24" s="3">
        <f t="shared" si="4"/>
        <v>390720</v>
      </c>
      <c r="N24" s="3">
        <f t="shared" si="2"/>
        <v>55091.519999999997</v>
      </c>
      <c r="O24" s="3">
        <f t="shared" si="1"/>
        <v>445811.52</v>
      </c>
      <c r="IU24" s="1"/>
    </row>
    <row r="25" spans="1:255" x14ac:dyDescent="0.25">
      <c r="B25" s="15" t="s">
        <v>31</v>
      </c>
      <c r="C25" s="19" t="s">
        <v>20</v>
      </c>
      <c r="D25" s="101">
        <v>102563031</v>
      </c>
      <c r="E25" s="39">
        <v>5</v>
      </c>
      <c r="F25" s="39"/>
      <c r="G25" s="39"/>
      <c r="H25" s="40">
        <f>872*1.02</f>
        <v>889.44</v>
      </c>
      <c r="I25" s="40">
        <v>2</v>
      </c>
      <c r="J25" s="3">
        <f t="shared" si="11"/>
        <v>1778.88</v>
      </c>
      <c r="K25" s="3">
        <f t="shared" si="3"/>
        <v>8894.4000000000015</v>
      </c>
      <c r="L25" s="41">
        <v>0.5</v>
      </c>
      <c r="M25" s="3">
        <f t="shared" si="4"/>
        <v>4447.2000000000007</v>
      </c>
      <c r="N25" s="3">
        <f t="shared" si="2"/>
        <v>627.05520000000001</v>
      </c>
      <c r="O25" s="3">
        <f t="shared" si="1"/>
        <v>5074.2552000000005</v>
      </c>
      <c r="P25" t="s">
        <v>39</v>
      </c>
    </row>
    <row r="26" spans="1:255" x14ac:dyDescent="0.25">
      <c r="B26" s="15" t="s">
        <v>29</v>
      </c>
      <c r="C26" s="19" t="s">
        <v>17</v>
      </c>
      <c r="D26" s="101">
        <v>102563021</v>
      </c>
      <c r="E26" s="39">
        <v>100</v>
      </c>
      <c r="F26" s="39"/>
      <c r="G26" s="39"/>
      <c r="H26" s="40">
        <v>3558</v>
      </c>
      <c r="I26" s="40">
        <v>2</v>
      </c>
      <c r="J26" s="3">
        <f t="shared" si="11"/>
        <v>7116</v>
      </c>
      <c r="K26" s="3">
        <f t="shared" ref="K26:K31" si="12">+J26*E26</f>
        <v>711600</v>
      </c>
      <c r="L26" s="41">
        <v>0.35</v>
      </c>
      <c r="M26" s="3">
        <f t="shared" si="4"/>
        <v>462540</v>
      </c>
      <c r="N26" s="3">
        <f t="shared" si="2"/>
        <v>65218.139999999992</v>
      </c>
      <c r="O26" s="3">
        <f t="shared" si="1"/>
        <v>527758.14</v>
      </c>
      <c r="P26" t="s">
        <v>39</v>
      </c>
    </row>
    <row r="27" spans="1:255" x14ac:dyDescent="0.25">
      <c r="B27" s="15" t="s">
        <v>93</v>
      </c>
      <c r="C27" s="19" t="s">
        <v>16</v>
      </c>
      <c r="D27" s="101">
        <v>102563100</v>
      </c>
      <c r="E27" s="39">
        <v>100</v>
      </c>
      <c r="F27" s="39"/>
      <c r="G27" s="39"/>
      <c r="H27" s="40">
        <v>566</v>
      </c>
      <c r="I27" s="40">
        <v>2</v>
      </c>
      <c r="J27" s="3">
        <f t="shared" si="11"/>
        <v>1132</v>
      </c>
      <c r="K27" s="3">
        <f t="shared" si="12"/>
        <v>113200</v>
      </c>
      <c r="L27" s="41">
        <v>0.3</v>
      </c>
      <c r="M27" s="3">
        <f t="shared" si="4"/>
        <v>79240</v>
      </c>
      <c r="N27" s="3">
        <f t="shared" si="2"/>
        <v>11172.839999999998</v>
      </c>
      <c r="O27" s="3">
        <f t="shared" si="1"/>
        <v>90412.84</v>
      </c>
      <c r="P27" t="s">
        <v>39</v>
      </c>
    </row>
    <row r="28" spans="1:255" x14ac:dyDescent="0.25">
      <c r="A28" s="75"/>
      <c r="B28" s="76" t="s">
        <v>30</v>
      </c>
      <c r="C28" s="77" t="s">
        <v>12</v>
      </c>
      <c r="D28" s="101">
        <v>102563001</v>
      </c>
      <c r="E28" s="78">
        <v>1100</v>
      </c>
      <c r="F28" s="78"/>
      <c r="G28" s="78"/>
      <c r="H28" s="38">
        <f>587*1.02</f>
        <v>598.74</v>
      </c>
      <c r="I28" s="79">
        <v>2</v>
      </c>
      <c r="J28" s="3">
        <f t="shared" si="11"/>
        <v>1197.48</v>
      </c>
      <c r="K28" s="20">
        <f t="shared" si="12"/>
        <v>1317228</v>
      </c>
      <c r="L28" s="41">
        <v>0.3</v>
      </c>
      <c r="M28" s="3">
        <f t="shared" si="4"/>
        <v>922059.60000000009</v>
      </c>
      <c r="N28" s="3">
        <f t="shared" si="2"/>
        <v>130010.40360000001</v>
      </c>
      <c r="O28" s="3">
        <f t="shared" si="1"/>
        <v>1052070.0036000002</v>
      </c>
      <c r="P28" t="s">
        <v>39</v>
      </c>
    </row>
    <row r="29" spans="1:255" x14ac:dyDescent="0.25">
      <c r="A29" s="75"/>
      <c r="B29" s="80" t="s">
        <v>49</v>
      </c>
      <c r="C29" s="80" t="s">
        <v>15</v>
      </c>
      <c r="D29" s="101">
        <v>102563002</v>
      </c>
      <c r="E29" s="72">
        <v>35</v>
      </c>
      <c r="F29" s="72"/>
      <c r="G29" s="72"/>
      <c r="H29" s="72">
        <v>6099</v>
      </c>
      <c r="I29" s="72">
        <v>2</v>
      </c>
      <c r="J29" s="3">
        <f t="shared" si="11"/>
        <v>12198</v>
      </c>
      <c r="K29" s="20">
        <f t="shared" si="12"/>
        <v>426930</v>
      </c>
      <c r="L29" s="41">
        <v>0.2</v>
      </c>
      <c r="M29" s="3">
        <f t="shared" si="4"/>
        <v>341544</v>
      </c>
      <c r="N29" s="3">
        <f t="shared" si="2"/>
        <v>48157.703999999998</v>
      </c>
      <c r="O29" s="3">
        <f t="shared" si="1"/>
        <v>389701.70400000003</v>
      </c>
      <c r="P29" t="s">
        <v>39</v>
      </c>
    </row>
    <row r="30" spans="1:255" x14ac:dyDescent="0.25">
      <c r="B30" s="3" t="s">
        <v>0</v>
      </c>
      <c r="C30" s="15">
        <v>690004</v>
      </c>
      <c r="D30" s="101">
        <v>102563601</v>
      </c>
      <c r="E30" s="40">
        <v>1400</v>
      </c>
      <c r="F30" s="40"/>
      <c r="G30" s="40" t="s">
        <v>33</v>
      </c>
      <c r="H30" s="38">
        <f>587*1.02</f>
        <v>598.74</v>
      </c>
      <c r="I30" s="40">
        <v>2</v>
      </c>
      <c r="J30" s="3">
        <f t="shared" si="11"/>
        <v>1197.48</v>
      </c>
      <c r="K30" s="3">
        <f t="shared" si="12"/>
        <v>1676472</v>
      </c>
      <c r="L30" s="41">
        <v>0.1</v>
      </c>
      <c r="M30" s="3">
        <f t="shared" si="4"/>
        <v>1508824.8</v>
      </c>
      <c r="N30" s="3">
        <f t="shared" si="2"/>
        <v>212744.29679999998</v>
      </c>
      <c r="O30" s="97">
        <f t="shared" si="1"/>
        <v>1721569.0967999999</v>
      </c>
      <c r="P30" t="s">
        <v>39</v>
      </c>
    </row>
    <row r="31" spans="1:255" x14ac:dyDescent="0.25">
      <c r="B31" s="3" t="s">
        <v>1</v>
      </c>
      <c r="C31" s="15" t="s">
        <v>26</v>
      </c>
      <c r="D31" s="101">
        <v>102563602</v>
      </c>
      <c r="E31" s="40">
        <v>120</v>
      </c>
      <c r="F31" s="40"/>
      <c r="G31" s="40"/>
      <c r="H31" s="40">
        <v>407</v>
      </c>
      <c r="I31" s="40">
        <v>2</v>
      </c>
      <c r="J31" s="3">
        <f t="shared" si="11"/>
        <v>814</v>
      </c>
      <c r="K31" s="3">
        <f t="shared" si="12"/>
        <v>97680</v>
      </c>
      <c r="L31" s="41">
        <v>0.1</v>
      </c>
      <c r="M31" s="3">
        <f t="shared" si="4"/>
        <v>87912</v>
      </c>
      <c r="N31" s="3">
        <f t="shared" si="2"/>
        <v>12395.591999999999</v>
      </c>
      <c r="O31" s="3">
        <f t="shared" si="1"/>
        <v>100307.592</v>
      </c>
      <c r="P31" t="s">
        <v>39</v>
      </c>
    </row>
    <row r="32" spans="1:255" x14ac:dyDescent="0.25">
      <c r="B32" s="45" t="s">
        <v>6</v>
      </c>
      <c r="C32" s="46"/>
      <c r="D32" s="102"/>
      <c r="E32" s="47">
        <f>SUM(E6:E31)</f>
        <v>13480</v>
      </c>
      <c r="F32" s="47">
        <f>SUM(F6:F31)</f>
        <v>837</v>
      </c>
      <c r="G32" s="47">
        <f>SUM(G6:G31)</f>
        <v>13</v>
      </c>
      <c r="H32" s="47"/>
      <c r="I32" s="47"/>
      <c r="J32" s="48">
        <f>+K32/E32</f>
        <v>1291.5132344213648</v>
      </c>
      <c r="K32" s="47">
        <f>SUM(K6:K31)</f>
        <v>17409598.399999999</v>
      </c>
      <c r="L32" s="47"/>
      <c r="M32" s="47">
        <f>SUM(M6:M31)</f>
        <v>12981994.4</v>
      </c>
      <c r="N32" s="47">
        <f>SUM(N6:N31)</f>
        <v>1830461.2104</v>
      </c>
      <c r="O32" s="47">
        <f>SUM(O6:O31)</f>
        <v>14812455.610400001</v>
      </c>
    </row>
    <row r="33" spans="2:17" x14ac:dyDescent="0.25">
      <c r="B33" s="26" t="s">
        <v>8</v>
      </c>
      <c r="C33" s="26"/>
      <c r="D33" s="103"/>
      <c r="E33" s="27"/>
      <c r="F33" s="27"/>
      <c r="G33" s="27"/>
      <c r="H33" s="27"/>
      <c r="I33" s="27"/>
      <c r="J33" s="27"/>
      <c r="K33" s="27">
        <f>SUM(K32:K32)</f>
        <v>17409598.399999999</v>
      </c>
      <c r="L33" s="32"/>
      <c r="M33" s="27">
        <f>SUM(M32:M32)</f>
        <v>12981994.4</v>
      </c>
      <c r="N33" s="27">
        <f>SUM(N32:N32)</f>
        <v>1830461.2104</v>
      </c>
      <c r="O33" s="27">
        <f>SUM(O32:O32)</f>
        <v>14812455.610400001</v>
      </c>
    </row>
    <row r="34" spans="2:17" s="86" customFormat="1" x14ac:dyDescent="0.25">
      <c r="B34" s="87"/>
      <c r="C34" s="87"/>
      <c r="D34" s="104"/>
      <c r="E34" s="88"/>
      <c r="F34" s="88"/>
      <c r="G34" s="88"/>
      <c r="H34" s="88"/>
      <c r="I34" s="88"/>
      <c r="J34" s="88"/>
      <c r="K34" s="88"/>
      <c r="L34" s="88"/>
      <c r="M34" s="88"/>
      <c r="N34" s="88"/>
      <c r="O34" s="88"/>
      <c r="Q34" s="119"/>
    </row>
    <row r="35" spans="2:17" ht="30" x14ac:dyDescent="0.25">
      <c r="M35" s="36" t="s">
        <v>48</v>
      </c>
      <c r="N35" s="36" t="s">
        <v>36</v>
      </c>
      <c r="O35" s="36" t="s">
        <v>37</v>
      </c>
    </row>
    <row r="36" spans="2:17" x14ac:dyDescent="0.25">
      <c r="B36" s="95" t="s">
        <v>59</v>
      </c>
      <c r="C36" s="15" t="s">
        <v>61</v>
      </c>
      <c r="D36" s="101">
        <v>100000011</v>
      </c>
      <c r="E36" s="22"/>
      <c r="F36" s="22"/>
      <c r="G36" s="22"/>
      <c r="H36" s="22"/>
      <c r="I36" s="22"/>
      <c r="J36" s="22"/>
      <c r="K36" s="96">
        <v>59000</v>
      </c>
      <c r="M36" s="3">
        <f>K36</f>
        <v>59000</v>
      </c>
      <c r="N36" s="3"/>
      <c r="O36" s="3">
        <f>SUM(M36:N36)</f>
        <v>59000</v>
      </c>
    </row>
    <row r="37" spans="2:17" ht="15.75" thickBot="1" x14ac:dyDescent="0.3">
      <c r="B37" s="7" t="s">
        <v>9</v>
      </c>
      <c r="C37" s="15">
        <v>690000</v>
      </c>
      <c r="D37" s="101">
        <v>100000017</v>
      </c>
      <c r="E37" s="8"/>
      <c r="F37" s="8"/>
      <c r="G37" s="8"/>
      <c r="H37" s="8"/>
      <c r="I37" s="8"/>
      <c r="J37" s="8"/>
      <c r="K37" s="42">
        <v>100000</v>
      </c>
      <c r="M37" s="3">
        <f>K37</f>
        <v>100000</v>
      </c>
      <c r="N37" s="3"/>
      <c r="O37" s="3">
        <f>SUM(M37:N37)</f>
        <v>100000</v>
      </c>
      <c r="P37" t="s">
        <v>39</v>
      </c>
    </row>
    <row r="38" spans="2:17" x14ac:dyDescent="0.25">
      <c r="B38" s="32" t="s">
        <v>98</v>
      </c>
      <c r="C38" s="34"/>
      <c r="D38" s="106"/>
      <c r="E38" s="34"/>
      <c r="F38" s="34"/>
      <c r="G38" s="34"/>
      <c r="H38" s="34"/>
      <c r="I38" s="34"/>
      <c r="J38" s="34"/>
      <c r="K38" s="35">
        <f>SUM(K36:K37)+K33</f>
        <v>17568598.399999999</v>
      </c>
      <c r="L38" s="34"/>
      <c r="M38" s="30">
        <f>SUM(M36:M37)+M33</f>
        <v>13140994.4</v>
      </c>
      <c r="N38" s="30">
        <f>SUM(N36:N37)+N33</f>
        <v>1830461.2104</v>
      </c>
      <c r="O38" s="30">
        <f>SUM(O36:O37)+O33</f>
        <v>14971455.610400001</v>
      </c>
    </row>
    <row r="39" spans="2:17" ht="15.75" thickBot="1" x14ac:dyDescent="0.3">
      <c r="B39" s="9"/>
      <c r="C39" s="10"/>
      <c r="D39" s="107"/>
      <c r="E39" s="10"/>
      <c r="F39" s="10"/>
      <c r="G39" s="10"/>
      <c r="H39" s="10"/>
      <c r="I39" s="10"/>
      <c r="J39" s="10"/>
      <c r="K39" s="11"/>
    </row>
    <row r="40" spans="2:17" ht="15.75" thickBot="1" x14ac:dyDescent="0.3">
      <c r="B40" s="12" t="s">
        <v>2</v>
      </c>
      <c r="C40" s="13"/>
      <c r="D40" s="108"/>
      <c r="E40" s="13"/>
      <c r="F40" s="13"/>
      <c r="G40" s="13"/>
      <c r="H40" s="13"/>
      <c r="I40" s="13"/>
      <c r="J40" s="13"/>
      <c r="K40" s="14">
        <v>1250</v>
      </c>
    </row>
    <row r="42" spans="2:17" x14ac:dyDescent="0.25">
      <c r="B42" s="30" t="s">
        <v>32</v>
      </c>
      <c r="C42" s="28">
        <v>699000</v>
      </c>
      <c r="D42" s="109">
        <v>102563999</v>
      </c>
      <c r="E42" s="29"/>
      <c r="F42" s="29"/>
      <c r="G42" s="29"/>
      <c r="H42" s="29"/>
      <c r="I42" s="29"/>
      <c r="J42" s="29"/>
      <c r="K42" s="89">
        <f>SUM(K43:K46)</f>
        <v>44900</v>
      </c>
      <c r="L42" s="31" t="s">
        <v>39</v>
      </c>
    </row>
    <row r="43" spans="2:17" x14ac:dyDescent="0.25">
      <c r="B43" s="2"/>
      <c r="C43" s="3"/>
      <c r="D43" s="110"/>
      <c r="E43" s="21"/>
      <c r="F43" s="22"/>
      <c r="G43" s="22"/>
      <c r="H43" s="43"/>
      <c r="I43" s="22"/>
      <c r="J43" s="22"/>
      <c r="K43" s="3">
        <f>G43*H43</f>
        <v>0</v>
      </c>
    </row>
    <row r="44" spans="2:17" x14ac:dyDescent="0.25">
      <c r="B44" s="2" t="s">
        <v>38</v>
      </c>
      <c r="C44" s="3"/>
      <c r="D44" s="111"/>
      <c r="E44" s="81"/>
      <c r="F44" s="33"/>
      <c r="G44" s="33">
        <v>10</v>
      </c>
      <c r="H44" s="82">
        <v>3950</v>
      </c>
      <c r="I44" s="33"/>
      <c r="J44" s="33"/>
      <c r="K44" s="3">
        <f>G44*H44</f>
        <v>39500</v>
      </c>
    </row>
    <row r="45" spans="2:17" x14ac:dyDescent="0.25">
      <c r="B45" s="2" t="s">
        <v>50</v>
      </c>
      <c r="C45" s="3"/>
      <c r="D45" s="111"/>
      <c r="E45" s="81"/>
      <c r="F45" s="33"/>
      <c r="G45" s="33">
        <v>3</v>
      </c>
      <c r="H45" s="82">
        <v>1800</v>
      </c>
      <c r="I45" s="33"/>
      <c r="J45" s="33"/>
      <c r="K45" s="3">
        <v>5400</v>
      </c>
    </row>
    <row r="46" spans="2:17" x14ac:dyDescent="0.25">
      <c r="B46" s="2"/>
      <c r="C46" s="3"/>
      <c r="D46" s="112"/>
      <c r="E46" s="23"/>
      <c r="F46" s="24"/>
      <c r="G46" s="24"/>
      <c r="H46" s="44"/>
      <c r="I46" s="24"/>
      <c r="J46" s="24"/>
      <c r="K46" s="3">
        <f>G46*H46</f>
        <v>0</v>
      </c>
    </row>
  </sheetData>
  <mergeCells count="2">
    <mergeCell ref="B2:F2"/>
    <mergeCell ref="Q11:T11"/>
  </mergeCells>
  <phoneticPr fontId="0" type="noConversion"/>
  <pageMargins left="0.70866141732283472" right="0.70866141732283472" top="0.27559055118110237" bottom="0.27559055118110237" header="0.19685039370078741" footer="0.19685039370078741"/>
  <pageSetup paperSize="9" scale="7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Q25"/>
  <sheetViews>
    <sheetView workbookViewId="0">
      <selection activeCell="J20" sqref="J20"/>
    </sheetView>
  </sheetViews>
  <sheetFormatPr defaultColWidth="11.5703125" defaultRowHeight="15" x14ac:dyDescent="0.25"/>
  <cols>
    <col min="5" max="5" width="12.28515625" customWidth="1"/>
    <col min="7" max="9" width="12.42578125" customWidth="1"/>
    <col min="10" max="10" width="46" bestFit="1" customWidth="1"/>
    <col min="12" max="12" width="11.42578125" style="1" customWidth="1"/>
  </cols>
  <sheetData>
    <row r="1" spans="1:17" s="50" customFormat="1" x14ac:dyDescent="0.25">
      <c r="B1" s="49"/>
      <c r="C1" s="49"/>
      <c r="E1" s="51"/>
      <c r="K1" s="52"/>
      <c r="L1" s="85"/>
      <c r="M1" s="53"/>
      <c r="N1" s="53"/>
      <c r="O1" s="53"/>
      <c r="P1" s="53"/>
      <c r="Q1" s="53"/>
    </row>
    <row r="2" spans="1:17" x14ac:dyDescent="0.25">
      <c r="B2" s="54"/>
      <c r="C2" s="54"/>
      <c r="D2" s="55"/>
      <c r="E2" s="54"/>
      <c r="F2" s="54"/>
      <c r="G2" s="54"/>
      <c r="H2" s="54"/>
      <c r="I2" s="54"/>
      <c r="J2" s="54"/>
      <c r="K2" s="56" t="s">
        <v>34</v>
      </c>
      <c r="L2" s="57">
        <v>2026</v>
      </c>
      <c r="M2" s="57">
        <f>L2+1</f>
        <v>2027</v>
      </c>
      <c r="N2" s="57">
        <f>M2+1</f>
        <v>2028</v>
      </c>
      <c r="O2" s="57">
        <f>N2+1</f>
        <v>2029</v>
      </c>
      <c r="P2" s="57">
        <f>O2+1</f>
        <v>2030</v>
      </c>
      <c r="Q2" s="58"/>
    </row>
    <row r="3" spans="1:17" ht="22.5" x14ac:dyDescent="0.25">
      <c r="A3" s="59" t="s">
        <v>67</v>
      </c>
      <c r="B3" s="59" t="s">
        <v>10</v>
      </c>
      <c r="C3" s="59" t="s">
        <v>63</v>
      </c>
      <c r="D3" s="59" t="s">
        <v>11</v>
      </c>
      <c r="E3" s="59" t="s">
        <v>68</v>
      </c>
      <c r="F3" s="59" t="s">
        <v>69</v>
      </c>
      <c r="G3" s="59" t="s">
        <v>70</v>
      </c>
      <c r="H3" s="59" t="s">
        <v>71</v>
      </c>
      <c r="I3" s="59" t="s">
        <v>72</v>
      </c>
      <c r="J3" s="59" t="s">
        <v>73</v>
      </c>
      <c r="K3" s="60"/>
      <c r="L3" s="62" t="s">
        <v>35</v>
      </c>
      <c r="M3" s="61" t="s">
        <v>35</v>
      </c>
      <c r="N3" s="61" t="s">
        <v>35</v>
      </c>
      <c r="O3" s="61" t="s">
        <v>35</v>
      </c>
      <c r="P3" s="63" t="s">
        <v>35</v>
      </c>
      <c r="Q3" s="58"/>
    </row>
    <row r="4" spans="1:17" x14ac:dyDescent="0.25">
      <c r="A4">
        <v>5113</v>
      </c>
      <c r="B4" s="64">
        <v>12003500</v>
      </c>
      <c r="C4" s="66">
        <v>102563101</v>
      </c>
      <c r="D4" s="65">
        <v>102563</v>
      </c>
      <c r="E4" s="90"/>
      <c r="F4" s="66"/>
      <c r="G4" s="117" t="s">
        <v>91</v>
      </c>
      <c r="H4" s="113"/>
      <c r="I4" s="114">
        <f>SUM('2026'!M6:M7)</f>
        <v>564580</v>
      </c>
      <c r="J4" s="116" t="s">
        <v>74</v>
      </c>
      <c r="K4" s="67"/>
      <c r="L4" s="68">
        <f>I4</f>
        <v>564580</v>
      </c>
      <c r="M4" s="68">
        <f>L4</f>
        <v>564580</v>
      </c>
      <c r="N4" s="68">
        <f>M4</f>
        <v>564580</v>
      </c>
      <c r="O4" s="68">
        <f t="shared" ref="O4:P4" si="0">N4</f>
        <v>564580</v>
      </c>
      <c r="P4" s="68">
        <f t="shared" si="0"/>
        <v>564580</v>
      </c>
      <c r="Q4" s="58"/>
    </row>
    <row r="5" spans="1:17" x14ac:dyDescent="0.25">
      <c r="A5">
        <v>5113</v>
      </c>
      <c r="B5" s="66">
        <v>12003500</v>
      </c>
      <c r="C5" s="66">
        <v>102563201</v>
      </c>
      <c r="D5" s="65">
        <v>102563</v>
      </c>
      <c r="E5" s="90"/>
      <c r="F5" s="64"/>
      <c r="G5" s="117" t="s">
        <v>91</v>
      </c>
      <c r="H5" s="66"/>
      <c r="I5" s="114">
        <f>SUM('2026'!M8:M9)</f>
        <v>796928</v>
      </c>
      <c r="J5" s="116" t="s">
        <v>75</v>
      </c>
      <c r="K5" s="67"/>
      <c r="L5" s="68">
        <f t="shared" ref="L5:L20" si="1">I5</f>
        <v>796928</v>
      </c>
      <c r="M5" s="68">
        <f t="shared" ref="M5:M20" si="2">L5</f>
        <v>796928</v>
      </c>
      <c r="N5" s="68">
        <f t="shared" ref="N5:P5" si="3">M5</f>
        <v>796928</v>
      </c>
      <c r="O5" s="68">
        <f t="shared" si="3"/>
        <v>796928</v>
      </c>
      <c r="P5" s="68">
        <f t="shared" si="3"/>
        <v>796928</v>
      </c>
      <c r="Q5" s="58"/>
    </row>
    <row r="6" spans="1:17" x14ac:dyDescent="0.25">
      <c r="A6">
        <v>5113</v>
      </c>
      <c r="B6" s="66">
        <v>12003500</v>
      </c>
      <c r="C6" s="66">
        <v>102563301</v>
      </c>
      <c r="D6" s="65">
        <v>102563</v>
      </c>
      <c r="E6" s="90"/>
      <c r="F6" s="64"/>
      <c r="G6" s="117" t="s">
        <v>91</v>
      </c>
      <c r="H6" s="66"/>
      <c r="I6" s="114">
        <f>SUM('2026'!M11:M13)</f>
        <v>1250860</v>
      </c>
      <c r="J6" s="117" t="s">
        <v>76</v>
      </c>
      <c r="K6" s="67"/>
      <c r="L6" s="68">
        <f t="shared" si="1"/>
        <v>1250860</v>
      </c>
      <c r="M6" s="68">
        <f t="shared" si="2"/>
        <v>1250860</v>
      </c>
      <c r="N6" s="68">
        <f t="shared" ref="N6:P6" si="4">M6</f>
        <v>1250860</v>
      </c>
      <c r="O6" s="68">
        <f t="shared" si="4"/>
        <v>1250860</v>
      </c>
      <c r="P6" s="68">
        <f t="shared" si="4"/>
        <v>1250860</v>
      </c>
      <c r="Q6" s="58"/>
    </row>
    <row r="7" spans="1:17" x14ac:dyDescent="0.25">
      <c r="A7">
        <v>5113</v>
      </c>
      <c r="B7" s="66">
        <v>12003500</v>
      </c>
      <c r="C7" s="66">
        <v>102563401</v>
      </c>
      <c r="D7" s="65">
        <v>102563</v>
      </c>
      <c r="E7" s="90"/>
      <c r="F7" s="66"/>
      <c r="G7" s="117" t="s">
        <v>91</v>
      </c>
      <c r="H7" s="66"/>
      <c r="I7" s="114">
        <f>SUM('2026'!M14:M18)</f>
        <v>1526822</v>
      </c>
      <c r="J7" s="117" t="s">
        <v>77</v>
      </c>
      <c r="K7" s="67"/>
      <c r="L7" s="68">
        <f t="shared" si="1"/>
        <v>1526822</v>
      </c>
      <c r="M7" s="68">
        <f t="shared" si="2"/>
        <v>1526822</v>
      </c>
      <c r="N7" s="68">
        <f t="shared" ref="N7:P7" si="5">M7</f>
        <v>1526822</v>
      </c>
      <c r="O7" s="68">
        <f t="shared" si="5"/>
        <v>1526822</v>
      </c>
      <c r="P7" s="68">
        <f t="shared" si="5"/>
        <v>1526822</v>
      </c>
      <c r="Q7" s="58"/>
    </row>
    <row r="8" spans="1:17" x14ac:dyDescent="0.25">
      <c r="A8">
        <v>5113</v>
      </c>
      <c r="B8" s="66">
        <v>12003500</v>
      </c>
      <c r="C8" s="66">
        <v>102563202</v>
      </c>
      <c r="D8" s="65">
        <v>102563</v>
      </c>
      <c r="E8" s="90"/>
      <c r="F8" s="64"/>
      <c r="G8" s="117" t="s">
        <v>91</v>
      </c>
      <c r="H8" s="66"/>
      <c r="I8" s="115">
        <f>'2026'!M10</f>
        <v>263736</v>
      </c>
      <c r="J8" s="117" t="s">
        <v>78</v>
      </c>
      <c r="K8" s="67"/>
      <c r="L8" s="68">
        <f t="shared" si="1"/>
        <v>263736</v>
      </c>
      <c r="M8" s="68">
        <f t="shared" si="2"/>
        <v>263736</v>
      </c>
      <c r="N8" s="68">
        <f t="shared" ref="N8:P8" si="6">M8</f>
        <v>263736</v>
      </c>
      <c r="O8" s="68">
        <f t="shared" si="6"/>
        <v>263736</v>
      </c>
      <c r="P8" s="68">
        <f t="shared" si="6"/>
        <v>263736</v>
      </c>
      <c r="Q8" s="58"/>
    </row>
    <row r="9" spans="1:17" x14ac:dyDescent="0.25">
      <c r="A9">
        <v>5113</v>
      </c>
      <c r="B9" s="66">
        <v>12003500</v>
      </c>
      <c r="C9" s="66">
        <v>102563503</v>
      </c>
      <c r="D9" s="65">
        <v>102563</v>
      </c>
      <c r="E9" s="90"/>
      <c r="F9" s="64"/>
      <c r="G9" s="117" t="s">
        <v>91</v>
      </c>
      <c r="H9" s="66"/>
      <c r="I9" s="115">
        <f>'2026'!M19</f>
        <v>1618890</v>
      </c>
      <c r="J9" s="117" t="s">
        <v>79</v>
      </c>
      <c r="K9" s="67"/>
      <c r="L9" s="68">
        <f t="shared" si="1"/>
        <v>1618890</v>
      </c>
      <c r="M9" s="68">
        <f t="shared" si="2"/>
        <v>1618890</v>
      </c>
      <c r="N9" s="68">
        <f t="shared" ref="N9:P9" si="7">M9</f>
        <v>1618890</v>
      </c>
      <c r="O9" s="68">
        <f t="shared" si="7"/>
        <v>1618890</v>
      </c>
      <c r="P9" s="68">
        <f t="shared" si="7"/>
        <v>1618890</v>
      </c>
      <c r="Q9" s="58"/>
    </row>
    <row r="10" spans="1:17" x14ac:dyDescent="0.25">
      <c r="A10">
        <v>5113</v>
      </c>
      <c r="B10" s="66">
        <v>12003500</v>
      </c>
      <c r="C10" s="66">
        <v>102563504</v>
      </c>
      <c r="D10" s="65">
        <v>102563</v>
      </c>
      <c r="E10" s="90"/>
      <c r="F10" s="64"/>
      <c r="G10" s="117" t="s">
        <v>91</v>
      </c>
      <c r="H10" s="66"/>
      <c r="I10" s="115">
        <f>'2026'!M20</f>
        <v>329346</v>
      </c>
      <c r="J10" s="117" t="s">
        <v>80</v>
      </c>
      <c r="K10" s="67"/>
      <c r="L10" s="68">
        <f t="shared" si="1"/>
        <v>329346</v>
      </c>
      <c r="M10" s="68">
        <f t="shared" si="2"/>
        <v>329346</v>
      </c>
      <c r="N10" s="68">
        <f t="shared" ref="N10:P10" si="8">M10</f>
        <v>329346</v>
      </c>
      <c r="O10" s="68">
        <f t="shared" si="8"/>
        <v>329346</v>
      </c>
      <c r="P10" s="68">
        <f t="shared" si="8"/>
        <v>329346</v>
      </c>
      <c r="Q10" s="58"/>
    </row>
    <row r="11" spans="1:17" x14ac:dyDescent="0.25">
      <c r="A11">
        <v>5113</v>
      </c>
      <c r="B11" s="66">
        <v>12003500</v>
      </c>
      <c r="C11" s="66">
        <v>102563501</v>
      </c>
      <c r="D11" s="65">
        <v>102563</v>
      </c>
      <c r="E11" s="90"/>
      <c r="F11" s="64"/>
      <c r="G11" s="117" t="s">
        <v>91</v>
      </c>
      <c r="H11" s="66"/>
      <c r="I11" s="115">
        <f>'2026'!M21</f>
        <v>911680</v>
      </c>
      <c r="J11" s="117" t="s">
        <v>81</v>
      </c>
      <c r="K11" s="67"/>
      <c r="L11" s="68">
        <f t="shared" si="1"/>
        <v>911680</v>
      </c>
      <c r="M11" s="68">
        <f t="shared" si="2"/>
        <v>911680</v>
      </c>
      <c r="N11" s="68">
        <f t="shared" ref="N11:P11" si="9">M11</f>
        <v>911680</v>
      </c>
      <c r="O11" s="68">
        <f t="shared" si="9"/>
        <v>911680</v>
      </c>
      <c r="P11" s="68">
        <f t="shared" si="9"/>
        <v>911680</v>
      </c>
      <c r="Q11" s="58"/>
    </row>
    <row r="12" spans="1:17" x14ac:dyDescent="0.25">
      <c r="A12">
        <v>5113</v>
      </c>
      <c r="B12" s="66">
        <v>12003500</v>
      </c>
      <c r="C12" s="66">
        <v>102563502</v>
      </c>
      <c r="D12" s="65">
        <v>102563</v>
      </c>
      <c r="E12" s="90"/>
      <c r="F12" s="64"/>
      <c r="G12" s="117" t="s">
        <v>91</v>
      </c>
      <c r="H12" s="66"/>
      <c r="I12" s="115">
        <f>SUM('2026'!M22:M23)</f>
        <v>1921864.8</v>
      </c>
      <c r="J12" s="117" t="s">
        <v>82</v>
      </c>
      <c r="K12" s="67"/>
      <c r="L12" s="68">
        <f t="shared" si="1"/>
        <v>1921864.8</v>
      </c>
      <c r="M12" s="68">
        <f t="shared" si="2"/>
        <v>1921864.8</v>
      </c>
      <c r="N12" s="68">
        <f t="shared" ref="N12:P12" si="10">M12</f>
        <v>1921864.8</v>
      </c>
      <c r="O12" s="68">
        <f t="shared" si="10"/>
        <v>1921864.8</v>
      </c>
      <c r="P12" s="68">
        <f t="shared" si="10"/>
        <v>1921864.8</v>
      </c>
      <c r="Q12" s="58"/>
    </row>
    <row r="13" spans="1:17" x14ac:dyDescent="0.25">
      <c r="A13">
        <v>5113</v>
      </c>
      <c r="B13" s="66">
        <v>12003500</v>
      </c>
      <c r="C13" s="66">
        <v>102563031</v>
      </c>
      <c r="D13" s="65">
        <v>102563</v>
      </c>
      <c r="E13" s="90"/>
      <c r="F13" s="64"/>
      <c r="G13" s="117" t="s">
        <v>91</v>
      </c>
      <c r="H13" s="66"/>
      <c r="I13" s="115">
        <f>'2026'!M25</f>
        <v>4447.2000000000007</v>
      </c>
      <c r="J13" s="117" t="s">
        <v>83</v>
      </c>
      <c r="K13" s="67"/>
      <c r="L13" s="68">
        <f t="shared" si="1"/>
        <v>4447.2000000000007</v>
      </c>
      <c r="M13" s="68">
        <f t="shared" si="2"/>
        <v>4447.2000000000007</v>
      </c>
      <c r="N13" s="68">
        <f t="shared" ref="N13:P13" si="11">M13</f>
        <v>4447.2000000000007</v>
      </c>
      <c r="O13" s="68">
        <f t="shared" si="11"/>
        <v>4447.2000000000007</v>
      </c>
      <c r="P13" s="68">
        <f t="shared" si="11"/>
        <v>4447.2000000000007</v>
      </c>
    </row>
    <row r="14" spans="1:17" x14ac:dyDescent="0.25">
      <c r="A14">
        <v>5113</v>
      </c>
      <c r="B14" s="66">
        <v>12003500</v>
      </c>
      <c r="C14" s="66">
        <v>102563603</v>
      </c>
      <c r="D14" s="65">
        <v>102563</v>
      </c>
      <c r="E14" s="90"/>
      <c r="F14" s="64"/>
      <c r="G14" s="117" t="s">
        <v>91</v>
      </c>
      <c r="H14" s="66"/>
      <c r="I14" s="115">
        <f>'2026'!M24</f>
        <v>390720</v>
      </c>
      <c r="J14" s="117" t="s">
        <v>84</v>
      </c>
      <c r="K14" s="67"/>
      <c r="L14" s="68">
        <f t="shared" si="1"/>
        <v>390720</v>
      </c>
      <c r="M14" s="68">
        <f t="shared" si="2"/>
        <v>390720</v>
      </c>
      <c r="N14" s="68">
        <f t="shared" ref="N14:P14" si="12">M14</f>
        <v>390720</v>
      </c>
      <c r="O14" s="68">
        <f t="shared" si="12"/>
        <v>390720</v>
      </c>
      <c r="P14" s="68">
        <f t="shared" si="12"/>
        <v>390720</v>
      </c>
    </row>
    <row r="15" spans="1:17" x14ac:dyDescent="0.25">
      <c r="A15">
        <v>5113</v>
      </c>
      <c r="B15" s="66">
        <v>12003500</v>
      </c>
      <c r="C15" s="66">
        <v>102563021</v>
      </c>
      <c r="D15" s="65">
        <v>102563</v>
      </c>
      <c r="E15" s="90"/>
      <c r="F15" s="64"/>
      <c r="G15" s="117" t="s">
        <v>91</v>
      </c>
      <c r="H15" s="66"/>
      <c r="I15" s="115">
        <f>'2026'!M26</f>
        <v>462540</v>
      </c>
      <c r="J15" s="117" t="s">
        <v>85</v>
      </c>
      <c r="K15" s="67"/>
      <c r="L15" s="68">
        <f t="shared" si="1"/>
        <v>462540</v>
      </c>
      <c r="M15" s="68">
        <f t="shared" si="2"/>
        <v>462540</v>
      </c>
      <c r="N15" s="68">
        <f t="shared" ref="N15:P15" si="13">M15</f>
        <v>462540</v>
      </c>
      <c r="O15" s="68">
        <f t="shared" si="13"/>
        <v>462540</v>
      </c>
      <c r="P15" s="68">
        <f t="shared" si="13"/>
        <v>462540</v>
      </c>
    </row>
    <row r="16" spans="1:17" x14ac:dyDescent="0.25">
      <c r="A16">
        <v>5113</v>
      </c>
      <c r="B16" s="66">
        <v>12003500</v>
      </c>
      <c r="C16" s="66">
        <v>102563100</v>
      </c>
      <c r="D16" s="65">
        <v>102563</v>
      </c>
      <c r="E16" s="90"/>
      <c r="F16" s="64"/>
      <c r="G16" s="117" t="s">
        <v>91</v>
      </c>
      <c r="H16" s="66"/>
      <c r="I16" s="115">
        <f>'2026'!M27</f>
        <v>79240</v>
      </c>
      <c r="J16" s="117" t="s">
        <v>86</v>
      </c>
      <c r="K16" s="67"/>
      <c r="L16" s="68">
        <f t="shared" si="1"/>
        <v>79240</v>
      </c>
      <c r="M16" s="68">
        <f t="shared" si="2"/>
        <v>79240</v>
      </c>
      <c r="N16" s="68">
        <f t="shared" ref="N16:P16" si="14">M16</f>
        <v>79240</v>
      </c>
      <c r="O16" s="68">
        <f t="shared" si="14"/>
        <v>79240</v>
      </c>
      <c r="P16" s="68">
        <f t="shared" si="14"/>
        <v>79240</v>
      </c>
    </row>
    <row r="17" spans="1:16" x14ac:dyDescent="0.25">
      <c r="A17">
        <v>5113</v>
      </c>
      <c r="B17" s="66">
        <v>12003500</v>
      </c>
      <c r="C17" s="66">
        <v>102563001</v>
      </c>
      <c r="D17" s="65">
        <v>102563</v>
      </c>
      <c r="E17" s="90"/>
      <c r="F17" s="64"/>
      <c r="G17" s="117" t="s">
        <v>91</v>
      </c>
      <c r="H17" s="66"/>
      <c r="I17" s="115">
        <f>'2026'!M28</f>
        <v>922059.60000000009</v>
      </c>
      <c r="J17" s="117" t="s">
        <v>87</v>
      </c>
      <c r="K17" s="67"/>
      <c r="L17" s="68">
        <f t="shared" si="1"/>
        <v>922059.60000000009</v>
      </c>
      <c r="M17" s="68">
        <f t="shared" si="2"/>
        <v>922059.60000000009</v>
      </c>
      <c r="N17" s="68">
        <f t="shared" ref="N17:P17" si="15">M17</f>
        <v>922059.60000000009</v>
      </c>
      <c r="O17" s="68">
        <f t="shared" si="15"/>
        <v>922059.60000000009</v>
      </c>
      <c r="P17" s="68">
        <f t="shared" si="15"/>
        <v>922059.60000000009</v>
      </c>
    </row>
    <row r="18" spans="1:16" x14ac:dyDescent="0.25">
      <c r="A18">
        <v>5113</v>
      </c>
      <c r="B18" s="66">
        <v>12003500</v>
      </c>
      <c r="C18" s="66">
        <v>102563002</v>
      </c>
      <c r="D18" s="65">
        <v>102563</v>
      </c>
      <c r="E18" s="90"/>
      <c r="F18" s="64"/>
      <c r="G18" s="117" t="s">
        <v>91</v>
      </c>
      <c r="H18" s="66"/>
      <c r="I18" s="115">
        <f>'2026'!M29</f>
        <v>341544</v>
      </c>
      <c r="J18" s="117" t="s">
        <v>88</v>
      </c>
      <c r="K18" s="67"/>
      <c r="L18" s="68">
        <f t="shared" si="1"/>
        <v>341544</v>
      </c>
      <c r="M18" s="68">
        <f t="shared" si="2"/>
        <v>341544</v>
      </c>
      <c r="N18" s="68">
        <f t="shared" ref="N18:P18" si="16">M18</f>
        <v>341544</v>
      </c>
      <c r="O18" s="68">
        <f t="shared" si="16"/>
        <v>341544</v>
      </c>
      <c r="P18" s="68">
        <f t="shared" si="16"/>
        <v>341544</v>
      </c>
    </row>
    <row r="19" spans="1:16" x14ac:dyDescent="0.25">
      <c r="A19">
        <v>5113</v>
      </c>
      <c r="B19" s="66">
        <v>12003500</v>
      </c>
      <c r="C19" s="66">
        <v>102563601</v>
      </c>
      <c r="D19" s="65">
        <v>102563</v>
      </c>
      <c r="E19" s="90"/>
      <c r="F19" s="64"/>
      <c r="G19" s="117" t="s">
        <v>91</v>
      </c>
      <c r="H19" s="66"/>
      <c r="I19" s="115">
        <f>'2026'!M30</f>
        <v>1508824.8</v>
      </c>
      <c r="J19" s="117" t="s">
        <v>89</v>
      </c>
      <c r="K19" s="67"/>
      <c r="L19" s="68">
        <f t="shared" si="1"/>
        <v>1508824.8</v>
      </c>
      <c r="M19" s="68">
        <f t="shared" si="2"/>
        <v>1508824.8</v>
      </c>
      <c r="N19" s="68">
        <f t="shared" ref="N19:P19" si="17">M19</f>
        <v>1508824.8</v>
      </c>
      <c r="O19" s="68">
        <f t="shared" si="17"/>
        <v>1508824.8</v>
      </c>
      <c r="P19" s="68">
        <f t="shared" si="17"/>
        <v>1508824.8</v>
      </c>
    </row>
    <row r="20" spans="1:16" x14ac:dyDescent="0.25">
      <c r="A20">
        <v>5113</v>
      </c>
      <c r="B20" s="66">
        <v>12003500</v>
      </c>
      <c r="C20" s="66">
        <v>102563602</v>
      </c>
      <c r="D20" s="65">
        <v>102563</v>
      </c>
      <c r="E20" s="90"/>
      <c r="F20" s="64"/>
      <c r="G20" s="117" t="s">
        <v>91</v>
      </c>
      <c r="H20" s="66"/>
      <c r="I20" s="115">
        <f>'2026'!M31</f>
        <v>87912</v>
      </c>
      <c r="J20" s="117" t="s">
        <v>90</v>
      </c>
      <c r="K20" s="67"/>
      <c r="L20" s="68">
        <f t="shared" si="1"/>
        <v>87912</v>
      </c>
      <c r="M20" s="68">
        <f t="shared" si="2"/>
        <v>87912</v>
      </c>
      <c r="N20" s="68">
        <f t="shared" ref="N20:P20" si="18">M20</f>
        <v>87912</v>
      </c>
      <c r="O20" s="68">
        <f t="shared" si="18"/>
        <v>87912</v>
      </c>
      <c r="P20" s="68">
        <f t="shared" si="18"/>
        <v>87912</v>
      </c>
    </row>
    <row r="21" spans="1:16" x14ac:dyDescent="0.25">
      <c r="B21" s="66"/>
      <c r="C21" s="66"/>
      <c r="D21" s="65"/>
      <c r="E21" s="90"/>
      <c r="F21" s="64"/>
      <c r="G21" s="64"/>
      <c r="H21" s="66"/>
      <c r="I21" s="66"/>
      <c r="J21" s="66"/>
      <c r="K21" s="67"/>
      <c r="L21" s="68"/>
      <c r="M21" s="68"/>
      <c r="N21" s="68"/>
      <c r="O21" s="68"/>
      <c r="P21" s="68"/>
    </row>
    <row r="22" spans="1:16" x14ac:dyDescent="0.25">
      <c r="B22" s="66"/>
      <c r="C22" s="66"/>
      <c r="D22" s="65"/>
      <c r="E22" s="90"/>
      <c r="F22" s="64"/>
      <c r="G22" s="64"/>
      <c r="H22" s="66"/>
      <c r="I22" s="66"/>
      <c r="J22" s="66"/>
      <c r="K22" s="67"/>
      <c r="L22" s="68"/>
      <c r="M22" s="68"/>
      <c r="N22" s="68"/>
      <c r="O22" s="68"/>
      <c r="P22" s="68"/>
    </row>
    <row r="23" spans="1:16" x14ac:dyDescent="0.25">
      <c r="B23" s="66"/>
      <c r="C23" s="66"/>
      <c r="D23" s="65"/>
      <c r="E23" s="90"/>
      <c r="F23" s="64"/>
      <c r="G23" s="64"/>
      <c r="H23" s="66"/>
      <c r="I23" s="66"/>
      <c r="J23" s="66"/>
      <c r="K23" s="67"/>
      <c r="L23" s="68"/>
      <c r="M23" s="68"/>
      <c r="N23" s="68"/>
      <c r="O23" s="68"/>
      <c r="P23" s="68"/>
    </row>
    <row r="24" spans="1:16" x14ac:dyDescent="0.25">
      <c r="B24" s="66"/>
      <c r="C24" s="66"/>
      <c r="D24" s="65"/>
      <c r="E24" s="90"/>
      <c r="F24" s="64"/>
      <c r="G24" s="64"/>
      <c r="H24" s="66"/>
      <c r="I24" s="66"/>
      <c r="J24" s="66"/>
      <c r="K24" s="67"/>
      <c r="L24" s="68"/>
      <c r="M24" s="68"/>
      <c r="N24" s="68"/>
      <c r="O24" s="68"/>
      <c r="P24" s="68"/>
    </row>
    <row r="25" spans="1:16" x14ac:dyDescent="0.25">
      <c r="B25" s="66"/>
      <c r="C25" s="66"/>
      <c r="D25" s="65"/>
      <c r="E25" s="90"/>
      <c r="F25" s="66"/>
      <c r="G25" s="66"/>
      <c r="H25" s="66"/>
      <c r="I25" s="66"/>
      <c r="J25" s="66"/>
      <c r="K25" s="67"/>
      <c r="L25" s="68"/>
      <c r="M25" s="68"/>
      <c r="N25" s="68"/>
      <c r="O25" s="68"/>
      <c r="P25" s="68"/>
    </row>
  </sheetData>
  <conditionalFormatting sqref="B1:C1">
    <cfRule type="cellIs" dxfId="0" priority="1" operator="equal">
      <formula>"Mangler input"</formula>
    </cfRule>
  </conditionalFormatting>
  <pageMargins left="0.70866141732283472" right="0.70866141732283472" top="0.78740157480314965" bottom="0.78740157480314965" header="0.31496062992125984" footer="0.31496062992125984"/>
  <pageSetup paperSize="9" scale="8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2026</vt:lpstr>
      <vt:lpstr>Kontering</vt:lpstr>
      <vt:lpstr>'2026'!Print_Area</vt:lpstr>
      <vt:lpstr>Kontering!Print_Area</vt:lpstr>
    </vt:vector>
  </TitlesOfParts>
  <Company>Universitetet i Oslo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reidarro</dc:creator>
  <cp:lastModifiedBy>Randi Saunes</cp:lastModifiedBy>
  <cp:lastPrinted>2024-12-12T09:53:18Z</cp:lastPrinted>
  <dcterms:created xsi:type="dcterms:W3CDTF">2007-12-03T11:47:15Z</dcterms:created>
  <dcterms:modified xsi:type="dcterms:W3CDTF">2025-10-08T14:56:41Z</dcterms:modified>
</cp:coreProperties>
</file>