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updateLinks="never" codeName="ThisWorkbook" defaultThemeVersion="124226"/>
  <mc:AlternateContent xmlns:mc="http://schemas.openxmlformats.org/markup-compatibility/2006">
    <mc:Choice Requires="x15">
      <x15ac:absPath xmlns:x15ac="http://schemas.microsoft.com/office/spreadsheetml/2010/11/ac" url="C:\Users\mikkelbd\OneDrive - Universitetet i Oslo\"/>
    </mc:Choice>
  </mc:AlternateContent>
  <xr:revisionPtr revIDLastSave="0" documentId="13_ncr:1_{5ED75153-C2A9-430B-A197-F02CC91DC24B}" xr6:coauthVersionLast="46" xr6:coauthVersionMax="46" xr10:uidLastSave="{00000000-0000-0000-0000-000000000000}"/>
  <bookViews>
    <workbookView xWindow="42465" yWindow="2280" windowWidth="28800" windowHeight="15435" tabRatio="884" xr2:uid="{00000000-000D-0000-FFFF-FFFF00000000}"/>
  </bookViews>
  <sheets>
    <sheet name="Registrering" sheetId="55" r:id="rId1"/>
    <sheet name="Budsjett" sheetId="30" r:id="rId2"/>
    <sheet name="Leiested" sheetId="52" state="hidden" r:id="rId3"/>
    <sheet name="Intern oversikt" sheetId="40" r:id="rId4"/>
    <sheet name="NFR-budsjett" sheetId="46" state="hidden" r:id="rId5"/>
    <sheet name="Intern oversikt andel" sheetId="48" state="hidden" r:id="rId6"/>
    <sheet name="EU-budsjett" sheetId="50" state="hidden" r:id="rId7"/>
    <sheet name="MSCA_Fellow (Euro)" sheetId="62" r:id="rId8"/>
    <sheet name="MSCA_Fellow" sheetId="58" r:id="rId9"/>
    <sheet name="Finansieringsgrunnlag MSCA" sheetId="57" r:id="rId10"/>
    <sheet name="Tabeller" sheetId="32" r:id="rId11"/>
    <sheet name="Endringslogg" sheetId="53" state="hidden" r:id="rId12"/>
    <sheet name="Finansiering" sheetId="41" state="hidden" r:id="rId13"/>
    <sheet name="Sheet1" sheetId="56" state="hidden" r:id="rId14"/>
    <sheet name="Sheet3" sheetId="59" state="hidden" r:id="rId15"/>
    <sheet name="Endringslogg1" sheetId="61" r:id="rId16"/>
  </sheets>
  <externalReferences>
    <externalReference r:id="rId17"/>
  </externalReferences>
  <definedNames>
    <definedName name="_xlnm.Print_Area" localSheetId="1">Budsjett!$A$2:$O$53</definedName>
    <definedName name="_xlnm.Print_Area" localSheetId="9">'Finansieringsgrunnlag MSCA'!$A$1:$R$35</definedName>
    <definedName name="_xlnm.Print_Area" localSheetId="3">'Intern oversikt'!$B$1:$J$40</definedName>
    <definedName name="_xlnm.Print_Area" localSheetId="5">'Intern oversikt andel'!$B$1:$M$29</definedName>
    <definedName name="_xlnm.Print_Area" localSheetId="2">Leiested!$A$1:$P$63</definedName>
    <definedName name="_xlnm.Print_Area" localSheetId="8">MSCA_Fellow!$B$1:$H$40</definedName>
    <definedName name="_xlnm.Print_Area" localSheetId="7">'MSCA_Fellow (Euro)'!$B$1:$H$40</definedName>
    <definedName name="_xlnm.Print_Area" localSheetId="0">Registrering!$A$1:$E$32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3" i="32" l="1"/>
  <c r="M33" i="32" s="1"/>
  <c r="N33" i="32" s="1"/>
  <c r="O33" i="32" s="1"/>
  <c r="P33" i="32" s="1"/>
  <c r="K33" i="32"/>
  <c r="J33" i="32"/>
  <c r="J34" i="32"/>
  <c r="I34" i="32"/>
  <c r="I33" i="32"/>
  <c r="I23" i="55"/>
  <c r="E3" i="30"/>
  <c r="K10" i="32" l="1"/>
  <c r="K8" i="32"/>
  <c r="K9" i="32"/>
  <c r="K11" i="32"/>
  <c r="L8" i="32" l="1"/>
  <c r="L11" i="32"/>
  <c r="L9" i="32"/>
  <c r="L10" i="32"/>
  <c r="M8" i="32" l="1"/>
  <c r="M11" i="32"/>
  <c r="M9" i="32"/>
  <c r="M10" i="32"/>
  <c r="N11" i="32" l="1"/>
  <c r="N9" i="32"/>
  <c r="N8" i="32"/>
  <c r="N10" i="32"/>
  <c r="O11" i="32" l="1"/>
  <c r="O9" i="32"/>
  <c r="O10" i="32"/>
  <c r="O8" i="32"/>
  <c r="P11" i="32" l="1"/>
  <c r="P9" i="32"/>
  <c r="P10" i="32"/>
  <c r="P8" i="32"/>
  <c r="Q9" i="32" l="1"/>
  <c r="Q10" i="32"/>
  <c r="Q8" i="32"/>
  <c r="Q11" i="32"/>
  <c r="C9" i="62" l="1"/>
  <c r="C6" i="62"/>
  <c r="C5" i="62"/>
  <c r="C4" i="62"/>
  <c r="D3" i="62"/>
  <c r="C3" i="62"/>
  <c r="C2" i="62"/>
  <c r="C6" i="58"/>
  <c r="D28" i="62" l="1"/>
  <c r="D29" i="62" s="1"/>
  <c r="E28" i="62"/>
  <c r="E29" i="62" s="1"/>
  <c r="F28" i="62"/>
  <c r="F29" i="62" s="1"/>
  <c r="G28" i="62"/>
  <c r="G29" i="62" s="1"/>
  <c r="H28" i="62"/>
  <c r="H29" i="62" s="1"/>
  <c r="I28" i="62"/>
  <c r="J28" i="62"/>
  <c r="J29" i="62" s="1"/>
  <c r="I29" i="62"/>
  <c r="I32" i="62" s="1"/>
  <c r="I33" i="62" s="1"/>
  <c r="I31" i="62" s="1"/>
  <c r="C9" i="58"/>
  <c r="C5" i="58"/>
  <c r="C4" i="58"/>
  <c r="C3" i="58"/>
  <c r="D3" i="58"/>
  <c r="C2" i="58"/>
  <c r="D32" i="62" l="1"/>
  <c r="D31" i="62" s="1"/>
  <c r="E32" i="62"/>
  <c r="E33" i="62" s="1"/>
  <c r="E31" i="62" s="1"/>
  <c r="G32" i="62"/>
  <c r="G33" i="62" s="1"/>
  <c r="G31" i="62" s="1"/>
  <c r="F32" i="62"/>
  <c r="F33" i="62" s="1"/>
  <c r="F31" i="62" s="1"/>
  <c r="J32" i="62"/>
  <c r="J33" i="62" s="1"/>
  <c r="J31" i="62" s="1"/>
  <c r="H32" i="62"/>
  <c r="H33" i="62" s="1"/>
  <c r="H31" i="62" s="1"/>
  <c r="D33" i="62" l="1"/>
  <c r="K25" i="40"/>
  <c r="K15" i="40"/>
  <c r="D13" i="40"/>
  <c r="F13" i="40"/>
  <c r="G13" i="40"/>
  <c r="H13" i="40"/>
  <c r="I13" i="40"/>
  <c r="J13" i="40"/>
  <c r="C13" i="40"/>
  <c r="H23" i="40" l="1"/>
  <c r="I23" i="40"/>
  <c r="J23" i="40"/>
  <c r="H12" i="40"/>
  <c r="I12" i="40"/>
  <c r="J12" i="40"/>
  <c r="G4" i="57"/>
  <c r="H4" i="57"/>
  <c r="I4" i="57"/>
  <c r="L4" i="30"/>
  <c r="B35" i="57"/>
  <c r="B34" i="57"/>
  <c r="C13" i="57" l="1"/>
  <c r="F23" i="40" l="1"/>
  <c r="G23" i="40"/>
  <c r="F12" i="40"/>
  <c r="G12" i="40"/>
  <c r="AT50" i="30"/>
  <c r="AT53" i="30" s="1"/>
  <c r="AU50" i="30"/>
  <c r="AU53" i="30" s="1"/>
  <c r="AU51" i="30"/>
  <c r="AT51" i="30"/>
  <c r="BB27" i="30"/>
  <c r="BC27" i="30"/>
  <c r="BD27" i="30"/>
  <c r="E4" i="57"/>
  <c r="F4" i="57"/>
  <c r="A37" i="30"/>
  <c r="M46" i="32"/>
  <c r="M45" i="32"/>
  <c r="B4" i="57" l="1"/>
  <c r="L5" i="30" l="1"/>
  <c r="AB5" i="30"/>
  <c r="AC5" i="30"/>
  <c r="L6" i="30"/>
  <c r="AB6" i="30"/>
  <c r="AC6" i="30"/>
  <c r="L7" i="30"/>
  <c r="AB7" i="30"/>
  <c r="AC7" i="30"/>
  <c r="L8" i="30"/>
  <c r="AB8" i="30"/>
  <c r="AC8" i="30"/>
  <c r="L9" i="30"/>
  <c r="AB9" i="30"/>
  <c r="AC9" i="30"/>
  <c r="L10" i="30"/>
  <c r="AB10" i="30"/>
  <c r="AC10" i="30"/>
  <c r="D13" i="30"/>
  <c r="L14" i="30"/>
  <c r="AB14" i="30"/>
  <c r="AC14" i="30"/>
  <c r="AN14" i="30"/>
  <c r="L15" i="30"/>
  <c r="AB15" i="30"/>
  <c r="AC15" i="30"/>
  <c r="AN15" i="30"/>
  <c r="L16" i="30"/>
  <c r="AB16" i="30"/>
  <c r="AC16" i="30"/>
  <c r="AN16" i="30"/>
  <c r="L17" i="30"/>
  <c r="AB17" i="30"/>
  <c r="AC17" i="30"/>
  <c r="AN17" i="30"/>
  <c r="L18" i="30"/>
  <c r="AB18" i="30"/>
  <c r="AC18" i="30"/>
  <c r="AN18" i="30"/>
  <c r="D19" i="30"/>
  <c r="E19" i="30"/>
  <c r="F19" i="30"/>
  <c r="L22" i="30"/>
  <c r="AB22" i="30"/>
  <c r="AC22" i="30"/>
  <c r="AN22" i="30"/>
  <c r="L23" i="30"/>
  <c r="AB23" i="30"/>
  <c r="AC23" i="30"/>
  <c r="AN23" i="30"/>
  <c r="L24" i="30"/>
  <c r="AB24" i="30"/>
  <c r="AC24" i="30"/>
  <c r="AN24" i="30"/>
  <c r="L25" i="30"/>
  <c r="AB25" i="30"/>
  <c r="AC25" i="30"/>
  <c r="AN25" i="30"/>
  <c r="L26" i="30"/>
  <c r="AB26" i="30"/>
  <c r="AC26" i="30"/>
  <c r="AN26" i="30"/>
  <c r="D27" i="30"/>
  <c r="E27" i="30"/>
  <c r="F27" i="30"/>
  <c r="L30" i="30"/>
  <c r="AB30" i="30"/>
  <c r="AC30" i="30"/>
  <c r="AN30" i="30"/>
  <c r="L31" i="30"/>
  <c r="AB31" i="30"/>
  <c r="AC31" i="30"/>
  <c r="AN31" i="30"/>
  <c r="L32" i="30"/>
  <c r="AB32" i="30"/>
  <c r="AC32" i="30"/>
  <c r="AN32" i="30"/>
  <c r="D33" i="30"/>
  <c r="E33" i="30"/>
  <c r="F33" i="30"/>
  <c r="D11" i="30"/>
  <c r="E11" i="30"/>
  <c r="F11" i="30"/>
  <c r="C4" i="57"/>
  <c r="D4" i="57"/>
  <c r="AN33" i="30" l="1"/>
  <c r="L19" i="30"/>
  <c r="AN19" i="30"/>
  <c r="D21" i="30"/>
  <c r="AN21" i="30" s="1"/>
  <c r="AW21" i="30" s="1"/>
  <c r="BB21" i="30" s="1"/>
  <c r="AN13" i="30"/>
  <c r="AW13" i="30" s="1"/>
  <c r="BB13" i="30" s="1"/>
  <c r="L27" i="30"/>
  <c r="L33" i="30"/>
  <c r="AN27" i="30"/>
  <c r="A30" i="55"/>
  <c r="C34" i="57"/>
  <c r="C19" i="57" s="1"/>
  <c r="C35" i="57"/>
  <c r="K35" i="57"/>
  <c r="K20" i="57" s="1"/>
  <c r="I35" i="57"/>
  <c r="I20" i="57" s="1"/>
  <c r="C7" i="57" s="1"/>
  <c r="G35" i="57"/>
  <c r="G20" i="57" s="1"/>
  <c r="E35" i="57"/>
  <c r="E20" i="57" s="1"/>
  <c r="K34" i="57"/>
  <c r="K19" i="57" s="1"/>
  <c r="I34" i="57"/>
  <c r="I19" i="57" s="1"/>
  <c r="G34" i="57"/>
  <c r="G19" i="57" s="1"/>
  <c r="E34" i="57"/>
  <c r="E19" i="57" s="1"/>
  <c r="J20" i="57"/>
  <c r="H20" i="57"/>
  <c r="F20" i="57"/>
  <c r="D20" i="57"/>
  <c r="J19" i="57"/>
  <c r="H19" i="57"/>
  <c r="F19" i="57"/>
  <c r="D19" i="57"/>
  <c r="D17" i="62" l="1"/>
  <c r="E17" i="62"/>
  <c r="F17" i="62"/>
  <c r="G17" i="62"/>
  <c r="H17" i="62"/>
  <c r="I17" i="62"/>
  <c r="J17" i="62"/>
  <c r="C17" i="62"/>
  <c r="K17" i="62" s="1"/>
  <c r="D16" i="62"/>
  <c r="E16" i="62"/>
  <c r="F16" i="62"/>
  <c r="G16" i="62"/>
  <c r="H16" i="62"/>
  <c r="I16" i="62"/>
  <c r="J16" i="62"/>
  <c r="C16" i="62"/>
  <c r="D16" i="58"/>
  <c r="E16" i="58"/>
  <c r="F16" i="58"/>
  <c r="G16" i="58"/>
  <c r="H16" i="58"/>
  <c r="I16" i="58"/>
  <c r="J16" i="58"/>
  <c r="C16" i="58"/>
  <c r="E39" i="30"/>
  <c r="G39" i="30"/>
  <c r="AQ41" i="30" s="1"/>
  <c r="F17" i="40" s="1"/>
  <c r="H39" i="30"/>
  <c r="AR41" i="30" s="1"/>
  <c r="G17" i="40" s="1"/>
  <c r="I39" i="30"/>
  <c r="AS41" i="30" s="1"/>
  <c r="H17" i="40" s="1"/>
  <c r="K39" i="30"/>
  <c r="AU41" i="30" s="1"/>
  <c r="J17" i="40" s="1"/>
  <c r="F39" i="30"/>
  <c r="J39" i="30"/>
  <c r="AT41" i="30" s="1"/>
  <c r="I17" i="40" s="1"/>
  <c r="C17" i="58"/>
  <c r="D17" i="58"/>
  <c r="E17" i="58"/>
  <c r="F17" i="58"/>
  <c r="G17" i="58"/>
  <c r="H17" i="58"/>
  <c r="I17" i="58"/>
  <c r="J17" i="58"/>
  <c r="C8" i="57"/>
  <c r="G7" i="57"/>
  <c r="I7" i="57"/>
  <c r="F7" i="57"/>
  <c r="H7" i="57"/>
  <c r="E38" i="30"/>
  <c r="G38" i="30"/>
  <c r="AQ40" i="30" s="1"/>
  <c r="F16" i="40" s="1"/>
  <c r="H38" i="30"/>
  <c r="AR40" i="30" s="1"/>
  <c r="G16" i="40" s="1"/>
  <c r="I38" i="30"/>
  <c r="AS40" i="30" s="1"/>
  <c r="H16" i="40" s="1"/>
  <c r="F38" i="30"/>
  <c r="K38" i="30"/>
  <c r="AU40" i="30" s="1"/>
  <c r="J16" i="40" s="1"/>
  <c r="D38" i="30"/>
  <c r="J38" i="30"/>
  <c r="AT40" i="30" s="1"/>
  <c r="I16" i="40" s="1"/>
  <c r="E7" i="57"/>
  <c r="B7" i="57"/>
  <c r="H6" i="57"/>
  <c r="I28" i="58" s="1"/>
  <c r="G6" i="57"/>
  <c r="H28" i="58" s="1"/>
  <c r="I6" i="57"/>
  <c r="J28" i="58" s="1"/>
  <c r="D7" i="57"/>
  <c r="F8" i="57"/>
  <c r="I8" i="57"/>
  <c r="G8" i="57"/>
  <c r="H8" i="57"/>
  <c r="D39" i="30"/>
  <c r="E8" i="57"/>
  <c r="B8" i="57"/>
  <c r="D8" i="57"/>
  <c r="M19" i="57"/>
  <c r="C6" i="57"/>
  <c r="B6" i="57"/>
  <c r="D6" i="57"/>
  <c r="F6" i="57"/>
  <c r="E6" i="57"/>
  <c r="B20" i="57"/>
  <c r="L20" i="57" s="1"/>
  <c r="D29" i="30"/>
  <c r="AN29" i="30" s="1"/>
  <c r="AW29" i="30" s="1"/>
  <c r="BB29" i="30" s="1"/>
  <c r="BI13" i="30"/>
  <c r="BI21" i="30"/>
  <c r="C20" i="57"/>
  <c r="B19" i="57"/>
  <c r="L19" i="57" s="1"/>
  <c r="K16" i="62" l="1"/>
  <c r="K17" i="58"/>
  <c r="C28" i="58"/>
  <c r="C29" i="58" s="1"/>
  <c r="C28" i="62"/>
  <c r="M20" i="57"/>
  <c r="AQ39" i="30"/>
  <c r="F28" i="58"/>
  <c r="H29" i="58"/>
  <c r="I29" i="58"/>
  <c r="AP39" i="30"/>
  <c r="E28" i="58"/>
  <c r="AR39" i="30"/>
  <c r="AR42" i="30" s="1"/>
  <c r="G28" i="58"/>
  <c r="AO39" i="30"/>
  <c r="D28" i="58"/>
  <c r="J29" i="58"/>
  <c r="D37" i="30"/>
  <c r="AT39" i="30"/>
  <c r="AT42" i="30" s="1"/>
  <c r="J37" i="30"/>
  <c r="AS39" i="30"/>
  <c r="AS42" i="30" s="1"/>
  <c r="I37" i="30"/>
  <c r="F5" i="57"/>
  <c r="G10" i="62" s="1"/>
  <c r="G5" i="57"/>
  <c r="H10" i="62" s="1"/>
  <c r="H5" i="57"/>
  <c r="I10" i="62" s="1"/>
  <c r="I5" i="57"/>
  <c r="J10" i="62" s="1"/>
  <c r="E5" i="57"/>
  <c r="F10" i="62" s="1"/>
  <c r="B5" i="57"/>
  <c r="C10" i="62" s="1"/>
  <c r="D5" i="57"/>
  <c r="E10" i="62" s="1"/>
  <c r="C5" i="57"/>
  <c r="D10" i="62" s="1"/>
  <c r="AU39" i="30"/>
  <c r="AU42" i="30" s="1"/>
  <c r="K37" i="30"/>
  <c r="AN39" i="30"/>
  <c r="J6" i="57"/>
  <c r="J7" i="57"/>
  <c r="J8" i="57"/>
  <c r="H37" i="30"/>
  <c r="G37" i="30"/>
  <c r="AQ42" i="30"/>
  <c r="E37" i="30"/>
  <c r="D12" i="62" s="1"/>
  <c r="D18" i="62" s="1"/>
  <c r="F37" i="30"/>
  <c r="E12" i="62" s="1"/>
  <c r="E18" i="62" s="1"/>
  <c r="BI29" i="30"/>
  <c r="J12" i="58" l="1"/>
  <c r="J18" i="58" s="1"/>
  <c r="J12" i="62"/>
  <c r="J18" i="62" s="1"/>
  <c r="F12" i="58"/>
  <c r="F18" i="58" s="1"/>
  <c r="F12" i="62"/>
  <c r="F18" i="62" s="1"/>
  <c r="H12" i="58"/>
  <c r="H18" i="58" s="1"/>
  <c r="H12" i="62"/>
  <c r="H18" i="62" s="1"/>
  <c r="G12" i="58"/>
  <c r="G18" i="58" s="1"/>
  <c r="G12" i="62"/>
  <c r="G18" i="62" s="1"/>
  <c r="I12" i="58"/>
  <c r="I18" i="58" s="1"/>
  <c r="I12" i="62"/>
  <c r="I18" i="62" s="1"/>
  <c r="J15" i="62"/>
  <c r="I15" i="62"/>
  <c r="H15" i="62"/>
  <c r="G15" i="62"/>
  <c r="D15" i="62"/>
  <c r="E15" i="62"/>
  <c r="F15" i="62"/>
  <c r="C12" i="58"/>
  <c r="C18" i="58" s="1"/>
  <c r="C12" i="62"/>
  <c r="C15" i="62"/>
  <c r="K10" i="62"/>
  <c r="C29" i="62"/>
  <c r="K29" i="62" s="1"/>
  <c r="K28" i="62"/>
  <c r="K16" i="58"/>
  <c r="E14" i="40"/>
  <c r="E12" i="58"/>
  <c r="E18" i="58" s="1"/>
  <c r="D14" i="40"/>
  <c r="D12" i="58"/>
  <c r="D18" i="58" s="1"/>
  <c r="I32" i="58"/>
  <c r="J32" i="58"/>
  <c r="H32" i="58"/>
  <c r="C32" i="58"/>
  <c r="D29" i="58"/>
  <c r="D32" i="58" s="1"/>
  <c r="G29" i="58"/>
  <c r="K28" i="58"/>
  <c r="E29" i="58"/>
  <c r="F29" i="58"/>
  <c r="H10" i="58"/>
  <c r="H15" i="58" s="1"/>
  <c r="G9" i="57"/>
  <c r="I42" i="30" s="1"/>
  <c r="H8" i="40" s="1"/>
  <c r="H10" i="40" s="1"/>
  <c r="I40" i="30"/>
  <c r="H14" i="40"/>
  <c r="I10" i="58"/>
  <c r="I15" i="58" s="1"/>
  <c r="H9" i="57"/>
  <c r="J42" i="30" s="1"/>
  <c r="I8" i="40" s="1"/>
  <c r="I10" i="40" s="1"/>
  <c r="J14" i="40"/>
  <c r="K40" i="30"/>
  <c r="J40" i="30"/>
  <c r="I14" i="40"/>
  <c r="J10" i="58"/>
  <c r="J15" i="58" s="1"/>
  <c r="I9" i="57"/>
  <c r="K42" i="30" s="1"/>
  <c r="J8" i="40" s="1"/>
  <c r="J10" i="40" s="1"/>
  <c r="O37" i="30"/>
  <c r="AV39" i="30"/>
  <c r="B9" i="57"/>
  <c r="C10" i="58"/>
  <c r="C15" i="58" s="1"/>
  <c r="F14" i="40"/>
  <c r="G40" i="30"/>
  <c r="F10" i="58"/>
  <c r="F15" i="58" s="1"/>
  <c r="G10" i="58"/>
  <c r="G15" i="58" s="1"/>
  <c r="G14" i="40"/>
  <c r="H40" i="30"/>
  <c r="C14" i="40"/>
  <c r="E40" i="30"/>
  <c r="F40" i="30"/>
  <c r="K15" i="62" l="1"/>
  <c r="C32" i="62"/>
  <c r="C33" i="62" s="1"/>
  <c r="K33" i="62" s="1"/>
  <c r="C18" i="62"/>
  <c r="K18" i="62" s="1"/>
  <c r="K12" i="62"/>
  <c r="J33" i="58"/>
  <c r="J31" i="58" s="1"/>
  <c r="I33" i="58"/>
  <c r="I31" i="58"/>
  <c r="C33" i="58"/>
  <c r="C31" i="58" s="1"/>
  <c r="K18" i="58"/>
  <c r="K12" i="58"/>
  <c r="E32" i="58"/>
  <c r="H33" i="58"/>
  <c r="H31" i="58" s="1"/>
  <c r="G32" i="58"/>
  <c r="F32" i="58"/>
  <c r="K29" i="58"/>
  <c r="D33" i="58"/>
  <c r="D31" i="58" s="1"/>
  <c r="K14" i="40"/>
  <c r="J5" i="57"/>
  <c r="J9" i="57" s="1"/>
  <c r="C9" i="57"/>
  <c r="D10" i="58"/>
  <c r="D15" i="58" s="1"/>
  <c r="D9" i="57"/>
  <c r="E10" i="58"/>
  <c r="E15" i="58" s="1"/>
  <c r="E9" i="57"/>
  <c r="G42" i="30" s="1"/>
  <c r="F8" i="40" s="1"/>
  <c r="F10" i="40" s="1"/>
  <c r="F9" i="57"/>
  <c r="H42" i="30" s="1"/>
  <c r="G8" i="40" s="1"/>
  <c r="G10" i="40" s="1"/>
  <c r="D42" i="30"/>
  <c r="D40" i="30"/>
  <c r="C31" i="62" l="1"/>
  <c r="K32" i="62"/>
  <c r="K31" i="62" s="1"/>
  <c r="F33" i="58"/>
  <c r="F31" i="58"/>
  <c r="G33" i="58"/>
  <c r="G31" i="58"/>
  <c r="E33" i="58"/>
  <c r="K33" i="58" s="1"/>
  <c r="E31" i="58"/>
  <c r="K15" i="58"/>
  <c r="K32" i="58"/>
  <c r="K10" i="58"/>
  <c r="R15" i="30"/>
  <c r="AN41" i="30"/>
  <c r="K31" i="58" l="1"/>
  <c r="C17" i="40"/>
  <c r="AN40" i="30"/>
  <c r="B3" i="57"/>
  <c r="C16" i="40" l="1"/>
  <c r="AN42" i="30"/>
  <c r="B40" i="40"/>
  <c r="H31" i="40" l="1"/>
  <c r="E31" i="40"/>
  <c r="C1" i="52" l="1"/>
  <c r="C3" i="40"/>
  <c r="C2" i="40"/>
  <c r="C1" i="40"/>
  <c r="E40" i="40"/>
  <c r="C34" i="40"/>
  <c r="C43" i="30"/>
  <c r="C42" i="30"/>
  <c r="AO25" i="30" l="1"/>
  <c r="AO23" i="30"/>
  <c r="AO15" i="30"/>
  <c r="AO14" i="30"/>
  <c r="AO18" i="30"/>
  <c r="AO26" i="30"/>
  <c r="AO17" i="30"/>
  <c r="AO24" i="30"/>
  <c r="AO22" i="30"/>
  <c r="AO31" i="30"/>
  <c r="AO32" i="30"/>
  <c r="AO16" i="30"/>
  <c r="AO30" i="30"/>
  <c r="AD32" i="30"/>
  <c r="AD16" i="30"/>
  <c r="AD18" i="30"/>
  <c r="AD6" i="30"/>
  <c r="AD8" i="30"/>
  <c r="AD23" i="30"/>
  <c r="AE8" i="30"/>
  <c r="AD26" i="30"/>
  <c r="AD22" i="30"/>
  <c r="AD31" i="30"/>
  <c r="AD14" i="30"/>
  <c r="AD5" i="30"/>
  <c r="AE7" i="30"/>
  <c r="AD15" i="30"/>
  <c r="AD17" i="30"/>
  <c r="AD9" i="30"/>
  <c r="AD7" i="30"/>
  <c r="AE6" i="30"/>
  <c r="AE5" i="30"/>
  <c r="AD10" i="30"/>
  <c r="AE9" i="30"/>
  <c r="AE10" i="30"/>
  <c r="AD25" i="30"/>
  <c r="AD24" i="30"/>
  <c r="AD30" i="30"/>
  <c r="D29" i="55"/>
  <c r="C29" i="55"/>
  <c r="AO33" i="30" l="1"/>
  <c r="AG7" i="30"/>
  <c r="AF7" i="30"/>
  <c r="AH7" i="30"/>
  <c r="AH9" i="30"/>
  <c r="AF9" i="30"/>
  <c r="AG9" i="30"/>
  <c r="AH8" i="30"/>
  <c r="AF8" i="30"/>
  <c r="AG8" i="30"/>
  <c r="AF10" i="30"/>
  <c r="AG10" i="30"/>
  <c r="AH10" i="30"/>
  <c r="AG5" i="30"/>
  <c r="AF5" i="30"/>
  <c r="AH5" i="30"/>
  <c r="AH6" i="30"/>
  <c r="AF6" i="30"/>
  <c r="AG6" i="30"/>
  <c r="AO27" i="30"/>
  <c r="AO19" i="30"/>
  <c r="AP16" i="30"/>
  <c r="M16" i="30" s="1"/>
  <c r="AP30" i="30"/>
  <c r="AP25" i="30"/>
  <c r="AP15" i="30"/>
  <c r="M15" i="30" s="1"/>
  <c r="AP14" i="30"/>
  <c r="AP26" i="30"/>
  <c r="AP23" i="30"/>
  <c r="AP18" i="30"/>
  <c r="M18" i="30" s="1"/>
  <c r="AP17" i="30"/>
  <c r="M17" i="30" s="1"/>
  <c r="AP24" i="30"/>
  <c r="AP22" i="30"/>
  <c r="AP31" i="30"/>
  <c r="M31" i="30" s="1"/>
  <c r="AP32" i="30"/>
  <c r="M32" i="30" s="1"/>
  <c r="AJ16" i="30"/>
  <c r="AK16" i="30" s="1"/>
  <c r="AJ30" i="30"/>
  <c r="AJ31" i="30"/>
  <c r="AJ14" i="30"/>
  <c r="AK14" i="30" s="1"/>
  <c r="AJ24" i="30"/>
  <c r="AK24" i="30" s="1"/>
  <c r="AJ15" i="30"/>
  <c r="AK15" i="30" s="1"/>
  <c r="AJ32" i="30"/>
  <c r="AJ18" i="30"/>
  <c r="AK18" i="30" s="1"/>
  <c r="AJ17" i="30"/>
  <c r="AK17" i="30" s="1"/>
  <c r="AJ22" i="30"/>
  <c r="AK22" i="30" s="1"/>
  <c r="AJ26" i="30"/>
  <c r="AK26" i="30" s="1"/>
  <c r="AJ23" i="30"/>
  <c r="AK23" i="30" s="1"/>
  <c r="AJ25" i="30"/>
  <c r="AK25" i="30" s="1"/>
  <c r="F42" i="30"/>
  <c r="M23" i="30" l="1"/>
  <c r="E42" i="30"/>
  <c r="O42" i="30" s="1"/>
  <c r="AP33" i="30"/>
  <c r="AV33" i="30" s="1"/>
  <c r="AI9" i="30"/>
  <c r="AP9" i="30" s="1"/>
  <c r="AI8" i="30"/>
  <c r="AO8" i="30" s="1"/>
  <c r="AI6" i="30"/>
  <c r="AP6" i="30" s="1"/>
  <c r="AI10" i="30"/>
  <c r="AN10" i="30" s="1"/>
  <c r="AI5" i="30"/>
  <c r="AO5" i="30" s="1"/>
  <c r="M26" i="30"/>
  <c r="AI7" i="30"/>
  <c r="AO7" i="30" s="1"/>
  <c r="AP27" i="30"/>
  <c r="AV27" i="30" s="1"/>
  <c r="M25" i="30"/>
  <c r="AP19" i="30"/>
  <c r="AV19" i="30" s="1"/>
  <c r="M14" i="30"/>
  <c r="M19" i="30" s="1"/>
  <c r="M30" i="30"/>
  <c r="M33" i="30" s="1"/>
  <c r="M24" i="30"/>
  <c r="M22" i="30"/>
  <c r="H11" i="41"/>
  <c r="I11" i="41" s="1"/>
  <c r="J11" i="41" s="1"/>
  <c r="K11" i="41" s="1"/>
  <c r="L11" i="41" s="1"/>
  <c r="H14" i="41"/>
  <c r="I14" i="41" s="1"/>
  <c r="J14" i="41" s="1"/>
  <c r="K14" i="41" s="1"/>
  <c r="L14" i="41" s="1"/>
  <c r="H9" i="41"/>
  <c r="I9" i="41" s="1"/>
  <c r="J9" i="41" s="1"/>
  <c r="K9" i="41" s="1"/>
  <c r="L9" i="41" s="1"/>
  <c r="H8" i="41"/>
  <c r="I8" i="41" s="1"/>
  <c r="J8" i="41" s="1"/>
  <c r="K8" i="41" s="1"/>
  <c r="L8" i="41" s="1"/>
  <c r="H7" i="41"/>
  <c r="I7" i="41" s="1"/>
  <c r="J7" i="41" s="1"/>
  <c r="K7" i="41" s="1"/>
  <c r="L7" i="41" s="1"/>
  <c r="D12" i="41"/>
  <c r="D13" i="41" s="1"/>
  <c r="E12" i="41"/>
  <c r="E13" i="41" s="1"/>
  <c r="F12" i="41"/>
  <c r="F13" i="41" s="1"/>
  <c r="G12" i="41"/>
  <c r="G13" i="41" s="1"/>
  <c r="AN9" i="30" l="1"/>
  <c r="AJ8" i="30"/>
  <c r="AK8" i="30" s="1"/>
  <c r="AJ9" i="30"/>
  <c r="AK9" i="30" s="1"/>
  <c r="AN8" i="30"/>
  <c r="AO10" i="30"/>
  <c r="AO9" i="30"/>
  <c r="AN5" i="30"/>
  <c r="AP10" i="30"/>
  <c r="AP8" i="30"/>
  <c r="AJ6" i="30"/>
  <c r="AK6" i="30" s="1"/>
  <c r="AN6" i="30"/>
  <c r="AP5" i="30"/>
  <c r="AO6" i="30"/>
  <c r="AJ7" i="30"/>
  <c r="AK7" i="30" s="1"/>
  <c r="AJ5" i="30"/>
  <c r="AK5" i="30" s="1"/>
  <c r="AP7" i="30"/>
  <c r="AJ10" i="30"/>
  <c r="AK10" i="30" s="1"/>
  <c r="AN7" i="30"/>
  <c r="M27" i="30"/>
  <c r="M16" i="46"/>
  <c r="M17" i="46"/>
  <c r="N14" i="46"/>
  <c r="N16" i="46"/>
  <c r="N17" i="46"/>
  <c r="N13" i="46"/>
  <c r="M9" i="30" l="1"/>
  <c r="M10" i="30"/>
  <c r="M8" i="30"/>
  <c r="M6" i="30"/>
  <c r="M7" i="30"/>
  <c r="M5" i="30"/>
  <c r="E7" i="46"/>
  <c r="F7" i="46"/>
  <c r="G7" i="46"/>
  <c r="H7" i="46"/>
  <c r="I7" i="46"/>
  <c r="J7" i="46"/>
  <c r="K7" i="46"/>
  <c r="L7" i="46"/>
  <c r="D7" i="46"/>
  <c r="C7" i="46"/>
  <c r="E11" i="52" l="1"/>
  <c r="D6" i="41" l="1"/>
  <c r="E6" i="41" s="1"/>
  <c r="F6" i="41" s="1"/>
  <c r="G6" i="41" s="1"/>
  <c r="H6" i="41" s="1"/>
  <c r="I6" i="41" s="1"/>
  <c r="J6" i="41" s="1"/>
  <c r="K6" i="41" s="1"/>
  <c r="L6" i="41" s="1"/>
  <c r="N51" i="52" l="1"/>
  <c r="M51" i="52"/>
  <c r="L51" i="52"/>
  <c r="K51" i="52"/>
  <c r="J51" i="52"/>
  <c r="I51" i="52"/>
  <c r="H51" i="52"/>
  <c r="G51" i="52"/>
  <c r="F51" i="52"/>
  <c r="E51" i="52"/>
  <c r="N63" i="52"/>
  <c r="M63" i="52"/>
  <c r="L63" i="52"/>
  <c r="K63" i="52"/>
  <c r="J63" i="52"/>
  <c r="I63" i="52"/>
  <c r="H63" i="52"/>
  <c r="G63" i="52"/>
  <c r="F63" i="52"/>
  <c r="E63" i="52"/>
  <c r="N59" i="52"/>
  <c r="M59" i="52"/>
  <c r="L59" i="52"/>
  <c r="K59" i="52"/>
  <c r="J59" i="52"/>
  <c r="I59" i="52"/>
  <c r="H59" i="52"/>
  <c r="G59" i="52"/>
  <c r="F59" i="52"/>
  <c r="E59" i="52"/>
  <c r="N55" i="52"/>
  <c r="M55" i="52"/>
  <c r="L55" i="52"/>
  <c r="K55" i="52"/>
  <c r="J55" i="52"/>
  <c r="I55" i="52"/>
  <c r="H55" i="52"/>
  <c r="G55" i="52"/>
  <c r="F55" i="52"/>
  <c r="E55" i="52"/>
  <c r="N47" i="52"/>
  <c r="M47" i="52"/>
  <c r="L47" i="52"/>
  <c r="K47" i="52"/>
  <c r="J47" i="52"/>
  <c r="I47" i="52"/>
  <c r="H47" i="52"/>
  <c r="G47" i="52"/>
  <c r="F47" i="52"/>
  <c r="E47" i="52"/>
  <c r="N43" i="52"/>
  <c r="M43" i="52"/>
  <c r="L43" i="52"/>
  <c r="K43" i="52"/>
  <c r="J43" i="52"/>
  <c r="I43" i="52"/>
  <c r="H43" i="52"/>
  <c r="G43" i="52"/>
  <c r="F43" i="52"/>
  <c r="E43" i="52"/>
  <c r="N39" i="52"/>
  <c r="M39" i="52"/>
  <c r="L39" i="52"/>
  <c r="K39" i="52"/>
  <c r="J39" i="52"/>
  <c r="I39" i="52"/>
  <c r="H39" i="52"/>
  <c r="G39" i="52"/>
  <c r="F39" i="52"/>
  <c r="E39" i="52"/>
  <c r="N35" i="52"/>
  <c r="M35" i="52"/>
  <c r="L35" i="52"/>
  <c r="K35" i="52"/>
  <c r="J35" i="52"/>
  <c r="I35" i="52"/>
  <c r="H35" i="52"/>
  <c r="G35" i="52"/>
  <c r="F35" i="52"/>
  <c r="E35" i="52"/>
  <c r="N31" i="52"/>
  <c r="M31" i="52"/>
  <c r="L31" i="52"/>
  <c r="K31" i="52"/>
  <c r="J31" i="52"/>
  <c r="I31" i="52"/>
  <c r="H31" i="52"/>
  <c r="G31" i="52"/>
  <c r="F31" i="52"/>
  <c r="E31" i="52"/>
  <c r="N27" i="52"/>
  <c r="M27" i="52"/>
  <c r="L27" i="52"/>
  <c r="K27" i="52"/>
  <c r="J27" i="52"/>
  <c r="I27" i="52"/>
  <c r="H27" i="52"/>
  <c r="G27" i="52"/>
  <c r="F27" i="52"/>
  <c r="E27" i="52"/>
  <c r="N23" i="52"/>
  <c r="M23" i="52"/>
  <c r="L23" i="52"/>
  <c r="K23" i="52"/>
  <c r="J23" i="52"/>
  <c r="I23" i="52"/>
  <c r="H23" i="52"/>
  <c r="G23" i="52"/>
  <c r="F23" i="52"/>
  <c r="E23" i="52"/>
  <c r="N19" i="52"/>
  <c r="M19" i="52"/>
  <c r="L19" i="52"/>
  <c r="K19" i="52"/>
  <c r="J19" i="52"/>
  <c r="I19" i="52"/>
  <c r="H19" i="52"/>
  <c r="G19" i="52"/>
  <c r="F19" i="52"/>
  <c r="E19" i="52"/>
  <c r="N15" i="52"/>
  <c r="M15" i="52"/>
  <c r="L15" i="52"/>
  <c r="K15" i="52"/>
  <c r="J15" i="52"/>
  <c r="I15" i="52"/>
  <c r="H15" i="52"/>
  <c r="G15" i="52"/>
  <c r="F15" i="52"/>
  <c r="E15" i="52"/>
  <c r="N11" i="52"/>
  <c r="M11" i="52"/>
  <c r="L11" i="52"/>
  <c r="K11" i="52"/>
  <c r="J11" i="52"/>
  <c r="I11" i="52"/>
  <c r="H11" i="52"/>
  <c r="G11" i="52"/>
  <c r="F11" i="52"/>
  <c r="N7" i="52"/>
  <c r="M7" i="52"/>
  <c r="L7" i="52"/>
  <c r="K7" i="52"/>
  <c r="J7" i="52"/>
  <c r="I7" i="52"/>
  <c r="H7" i="52"/>
  <c r="G7" i="52"/>
  <c r="F7" i="52"/>
  <c r="E7" i="52"/>
  <c r="O4" i="52"/>
  <c r="O59" i="52" l="1"/>
  <c r="O51" i="52"/>
  <c r="O47" i="52"/>
  <c r="O11" i="52"/>
  <c r="O35" i="52"/>
  <c r="O19" i="52"/>
  <c r="O27" i="52"/>
  <c r="O43" i="52"/>
  <c r="O55" i="52"/>
  <c r="O63" i="52"/>
  <c r="O15" i="52"/>
  <c r="O23" i="52"/>
  <c r="O31" i="52"/>
  <c r="O39" i="52"/>
  <c r="O7" i="52"/>
  <c r="M14" i="46"/>
  <c r="M13" i="46"/>
  <c r="E3" i="52"/>
  <c r="F3" i="52" s="1"/>
  <c r="G3" i="52" s="1"/>
  <c r="H3" i="52" s="1"/>
  <c r="I3" i="52" s="1"/>
  <c r="J3" i="52" s="1"/>
  <c r="K3" i="52" s="1"/>
  <c r="L3" i="52" s="1"/>
  <c r="M3" i="52" s="1"/>
  <c r="N3" i="52" s="1"/>
  <c r="K8" i="46" l="1"/>
  <c r="D8" i="46"/>
  <c r="G16" i="48"/>
  <c r="J8" i="46"/>
  <c r="E16" i="48"/>
  <c r="E8" i="46"/>
  <c r="H16" i="48"/>
  <c r="G8" i="46"/>
  <c r="H8" i="46"/>
  <c r="L16" i="48"/>
  <c r="L8" i="46"/>
  <c r="C11" i="50"/>
  <c r="D16" i="48"/>
  <c r="F16" i="48"/>
  <c r="J16" i="48"/>
  <c r="F8" i="46"/>
  <c r="K16" i="48"/>
  <c r="I8" i="46"/>
  <c r="I16" i="48"/>
  <c r="C8" i="46"/>
  <c r="C16" i="48"/>
  <c r="C13" i="50"/>
  <c r="D13" i="50"/>
  <c r="E13" i="50"/>
  <c r="F13" i="50"/>
  <c r="G13" i="50"/>
  <c r="H13" i="50"/>
  <c r="I13" i="50"/>
  <c r="J13" i="50"/>
  <c r="K13" i="50"/>
  <c r="L13" i="50"/>
  <c r="C14" i="50"/>
  <c r="D14" i="50"/>
  <c r="E14" i="50"/>
  <c r="F14" i="50"/>
  <c r="H14" i="50"/>
  <c r="J14" i="50"/>
  <c r="K14" i="50"/>
  <c r="L14" i="50"/>
  <c r="G14" i="50"/>
  <c r="I14" i="50"/>
  <c r="L11" i="50" l="1"/>
  <c r="K11" i="50"/>
  <c r="J11" i="50"/>
  <c r="I11" i="50"/>
  <c r="G11" i="50" l="1"/>
  <c r="E11" i="50"/>
  <c r="F11" i="50"/>
  <c r="D11" i="50"/>
  <c r="H11" i="50"/>
  <c r="C7" i="50"/>
  <c r="E29" i="48"/>
  <c r="B29" i="48"/>
  <c r="C23" i="48"/>
  <c r="L17" i="48"/>
  <c r="K17" i="48"/>
  <c r="J17" i="48"/>
  <c r="I17" i="48"/>
  <c r="H17" i="48"/>
  <c r="G17" i="48"/>
  <c r="F17" i="48"/>
  <c r="E17" i="48"/>
  <c r="D17" i="48"/>
  <c r="C17" i="48"/>
  <c r="L15" i="48"/>
  <c r="K15" i="48"/>
  <c r="J15" i="48"/>
  <c r="I15" i="48"/>
  <c r="H15" i="48"/>
  <c r="G15" i="48"/>
  <c r="F15" i="48"/>
  <c r="E15" i="48"/>
  <c r="D15" i="48"/>
  <c r="C15" i="48"/>
  <c r="L9" i="48"/>
  <c r="K9" i="48"/>
  <c r="J9" i="48"/>
  <c r="I9" i="48"/>
  <c r="H9" i="48"/>
  <c r="G9" i="48"/>
  <c r="F9" i="48"/>
  <c r="E9" i="48"/>
  <c r="D9" i="48"/>
  <c r="C9" i="48"/>
  <c r="C7" i="48"/>
  <c r="K5" i="48"/>
  <c r="K4" i="48"/>
  <c r="C4" i="48"/>
  <c r="K3" i="48"/>
  <c r="C3" i="48"/>
  <c r="K2" i="48"/>
  <c r="C2" i="48"/>
  <c r="K1" i="48"/>
  <c r="C1" i="48"/>
  <c r="AR50" i="30"/>
  <c r="AR53" i="30" s="1"/>
  <c r="AS50" i="30"/>
  <c r="AS53" i="30" s="1"/>
  <c r="AQ50" i="30"/>
  <c r="AQ53" i="30" s="1"/>
  <c r="J5" i="32"/>
  <c r="I32" i="32" s="1"/>
  <c r="AB4" i="30"/>
  <c r="AC4" i="30" s="1"/>
  <c r="M29" i="41"/>
  <c r="D30" i="41"/>
  <c r="E30" i="41"/>
  <c r="F30" i="41"/>
  <c r="G30" i="41"/>
  <c r="H30" i="41"/>
  <c r="I30" i="41"/>
  <c r="J30" i="41"/>
  <c r="K30" i="41"/>
  <c r="L30" i="41"/>
  <c r="C30" i="41"/>
  <c r="M28" i="41"/>
  <c r="M27" i="41"/>
  <c r="D6" i="46"/>
  <c r="E6" i="46"/>
  <c r="F6" i="46"/>
  <c r="G6" i="46"/>
  <c r="H6" i="46"/>
  <c r="I6" i="46"/>
  <c r="J6" i="46"/>
  <c r="K6" i="46"/>
  <c r="L6" i="46"/>
  <c r="C6" i="46"/>
  <c r="AO41" i="30"/>
  <c r="AP41" i="30"/>
  <c r="E17" i="40" s="1"/>
  <c r="AO40" i="30"/>
  <c r="AP40" i="30"/>
  <c r="M26" i="41"/>
  <c r="B3" i="41"/>
  <c r="B2" i="41"/>
  <c r="AN3" i="30"/>
  <c r="AW3" i="30" s="1"/>
  <c r="C4" i="46"/>
  <c r="C12" i="46" s="1"/>
  <c r="C6" i="40"/>
  <c r="C25" i="41"/>
  <c r="D9" i="62" l="1"/>
  <c r="D9" i="58"/>
  <c r="AE4" i="30"/>
  <c r="AD4" i="30"/>
  <c r="AF4" i="30" s="1"/>
  <c r="AV40" i="30"/>
  <c r="AV41" i="30"/>
  <c r="O38" i="30"/>
  <c r="O39" i="30"/>
  <c r="J14" i="32"/>
  <c r="M14" i="32"/>
  <c r="AT52" i="30" s="1"/>
  <c r="N14" i="32"/>
  <c r="AU52" i="30" s="1"/>
  <c r="J13" i="32"/>
  <c r="M13" i="32"/>
  <c r="N13" i="32"/>
  <c r="BF3" i="30"/>
  <c r="BO3" i="30" s="1"/>
  <c r="D17" i="40"/>
  <c r="K17" i="40" s="1"/>
  <c r="E13" i="30"/>
  <c r="E21" i="30" s="1"/>
  <c r="D16" i="40"/>
  <c r="AO42" i="30"/>
  <c r="E16" i="40"/>
  <c r="AP42" i="30"/>
  <c r="L11" i="30"/>
  <c r="C3" i="57"/>
  <c r="K39" i="46"/>
  <c r="D7" i="50"/>
  <c r="D33" i="50" s="1"/>
  <c r="H39" i="46"/>
  <c r="D25" i="41"/>
  <c r="D6" i="40"/>
  <c r="AO3" i="30"/>
  <c r="AX3" i="30" s="1"/>
  <c r="D4" i="46"/>
  <c r="D12" i="46" s="1"/>
  <c r="K5" i="32"/>
  <c r="J32" i="32" s="1"/>
  <c r="D39" i="46"/>
  <c r="H40" i="46"/>
  <c r="I40" i="46"/>
  <c r="K40" i="46"/>
  <c r="G40" i="46"/>
  <c r="L40" i="46"/>
  <c r="J40" i="46"/>
  <c r="E40" i="46"/>
  <c r="D40" i="46"/>
  <c r="C40" i="46"/>
  <c r="F40" i="46"/>
  <c r="L39" i="46"/>
  <c r="G39" i="46"/>
  <c r="J10" i="50"/>
  <c r="F10" i="50"/>
  <c r="E10" i="50"/>
  <c r="L10" i="50"/>
  <c r="D10" i="50"/>
  <c r="K10" i="50"/>
  <c r="G10" i="50"/>
  <c r="I39" i="46"/>
  <c r="E35" i="46"/>
  <c r="E39" i="46"/>
  <c r="J39" i="46"/>
  <c r="K13" i="32"/>
  <c r="M8" i="46"/>
  <c r="M6" i="46"/>
  <c r="K14" i="32"/>
  <c r="D7" i="48"/>
  <c r="F3" i="30"/>
  <c r="C30" i="46"/>
  <c r="C21" i="46"/>
  <c r="N6" i="46"/>
  <c r="M15" i="48"/>
  <c r="K31" i="46"/>
  <c r="M9" i="48"/>
  <c r="M7" i="46"/>
  <c r="N8" i="46"/>
  <c r="M17" i="48"/>
  <c r="M30" i="41"/>
  <c r="C33" i="50"/>
  <c r="C26" i="50"/>
  <c r="M14" i="50"/>
  <c r="M11" i="50"/>
  <c r="M13" i="50"/>
  <c r="G3" i="30" l="1"/>
  <c r="E9" i="62"/>
  <c r="E9" i="58"/>
  <c r="C25" i="62"/>
  <c r="F25" i="62"/>
  <c r="G25" i="62"/>
  <c r="H25" i="62"/>
  <c r="I25" i="62"/>
  <c r="J25" i="62"/>
  <c r="D25" i="62"/>
  <c r="E25" i="62"/>
  <c r="E26" i="62"/>
  <c r="F26" i="62"/>
  <c r="G26" i="62"/>
  <c r="H26" i="62"/>
  <c r="I26" i="62"/>
  <c r="J26" i="62"/>
  <c r="D26" i="62"/>
  <c r="C26" i="62"/>
  <c r="C26" i="58"/>
  <c r="AH4" i="30"/>
  <c r="AG4" i="30"/>
  <c r="K16" i="40"/>
  <c r="AV42" i="30"/>
  <c r="H26" i="58"/>
  <c r="I26" i="58"/>
  <c r="J26" i="58"/>
  <c r="J22" i="58"/>
  <c r="I22" i="58"/>
  <c r="G26" i="58"/>
  <c r="E26" i="58"/>
  <c r="D26" i="58"/>
  <c r="F26" i="58"/>
  <c r="F22" i="58"/>
  <c r="G22" i="58"/>
  <c r="O40" i="30"/>
  <c r="F6" i="40"/>
  <c r="BG3" i="30"/>
  <c r="BP3" i="30" s="1"/>
  <c r="H3" i="30"/>
  <c r="AQ3" i="30"/>
  <c r="AZ3" i="30" s="1"/>
  <c r="M5" i="32"/>
  <c r="L32" i="32" s="1"/>
  <c r="AO13" i="30"/>
  <c r="AX13" i="30" s="1"/>
  <c r="F13" i="30"/>
  <c r="AP13" i="30" s="1"/>
  <c r="AY13" i="30" s="1"/>
  <c r="BD13" i="30" s="1"/>
  <c r="AO21" i="30"/>
  <c r="AX21" i="30" s="1"/>
  <c r="BC21" i="30" s="1"/>
  <c r="E29" i="30"/>
  <c r="E25" i="41"/>
  <c r="E7" i="48"/>
  <c r="L5" i="32"/>
  <c r="K32" i="32" s="1"/>
  <c r="AP3" i="30"/>
  <c r="AY3" i="30" s="1"/>
  <c r="E7" i="50"/>
  <c r="E26" i="50" s="1"/>
  <c r="E4" i="46"/>
  <c r="E30" i="46" s="1"/>
  <c r="D41" i="46"/>
  <c r="K28" i="50"/>
  <c r="D3" i="57"/>
  <c r="E41" i="46"/>
  <c r="E28" i="50"/>
  <c r="D26" i="50"/>
  <c r="F39" i="46"/>
  <c r="C39" i="46"/>
  <c r="C28" i="50"/>
  <c r="I41" i="46"/>
  <c r="H41" i="46"/>
  <c r="G41" i="46"/>
  <c r="K41" i="46"/>
  <c r="L41" i="46"/>
  <c r="J41" i="46"/>
  <c r="C41" i="46"/>
  <c r="H31" i="46"/>
  <c r="D21" i="46"/>
  <c r="F41" i="46"/>
  <c r="D30" i="46"/>
  <c r="G31" i="46"/>
  <c r="F31" i="46"/>
  <c r="D31" i="46"/>
  <c r="E31" i="46"/>
  <c r="I31" i="46"/>
  <c r="I35" i="46"/>
  <c r="J35" i="46"/>
  <c r="H35" i="46"/>
  <c r="F35" i="46"/>
  <c r="G35" i="46"/>
  <c r="K35" i="46"/>
  <c r="D35" i="46"/>
  <c r="E34" i="46"/>
  <c r="I34" i="46"/>
  <c r="L28" i="50"/>
  <c r="G28" i="50"/>
  <c r="F28" i="50"/>
  <c r="D28" i="50"/>
  <c r="H28" i="50"/>
  <c r="M40" i="46"/>
  <c r="I28" i="50"/>
  <c r="J28" i="50"/>
  <c r="N29" i="41"/>
  <c r="N28" i="41"/>
  <c r="N30" i="41"/>
  <c r="N26" i="41"/>
  <c r="N27" i="41"/>
  <c r="H10" i="50"/>
  <c r="H34" i="46"/>
  <c r="I10" i="50"/>
  <c r="G34" i="46"/>
  <c r="F34" i="46"/>
  <c r="K34" i="46"/>
  <c r="J34" i="46"/>
  <c r="E6" i="40"/>
  <c r="M39" i="46"/>
  <c r="L13" i="32"/>
  <c r="L14" i="32"/>
  <c r="C10" i="50"/>
  <c r="M10" i="50" s="1"/>
  <c r="N7" i="46"/>
  <c r="M16" i="48"/>
  <c r="L34" i="46"/>
  <c r="C34" i="46"/>
  <c r="G9" i="62" l="1"/>
  <c r="G9" i="58"/>
  <c r="E24" i="62"/>
  <c r="E3" i="57"/>
  <c r="F9" i="62"/>
  <c r="F9" i="58"/>
  <c r="K25" i="62"/>
  <c r="D24" i="62"/>
  <c r="J24" i="62"/>
  <c r="I24" i="62"/>
  <c r="H24" i="62"/>
  <c r="G24" i="62"/>
  <c r="F24" i="62"/>
  <c r="K26" i="62"/>
  <c r="C24" i="62"/>
  <c r="C22" i="62"/>
  <c r="G22" i="62"/>
  <c r="H22" i="62"/>
  <c r="I22" i="62"/>
  <c r="J22" i="62"/>
  <c r="D22" i="62"/>
  <c r="E22" i="62"/>
  <c r="F22" i="62"/>
  <c r="C22" i="58"/>
  <c r="C21" i="62"/>
  <c r="H21" i="62"/>
  <c r="I21" i="62"/>
  <c r="J21" i="62"/>
  <c r="D21" i="62"/>
  <c r="E21" i="62"/>
  <c r="F21" i="62"/>
  <c r="G21" i="62"/>
  <c r="E22" i="58"/>
  <c r="H22" i="58"/>
  <c r="D22" i="58"/>
  <c r="C25" i="58"/>
  <c r="C24" i="58" s="1"/>
  <c r="J25" i="58"/>
  <c r="J24" i="58" s="1"/>
  <c r="I25" i="58"/>
  <c r="I24" i="58" s="1"/>
  <c r="H25" i="58"/>
  <c r="H24" i="58" s="1"/>
  <c r="C21" i="58"/>
  <c r="H21" i="58"/>
  <c r="I21" i="58"/>
  <c r="J21" i="58"/>
  <c r="K26" i="58"/>
  <c r="F3" i="57"/>
  <c r="I3" i="30"/>
  <c r="D25" i="58"/>
  <c r="D24" i="58" s="1"/>
  <c r="E25" i="58"/>
  <c r="E24" i="58" s="1"/>
  <c r="F25" i="58"/>
  <c r="F24" i="58" s="1"/>
  <c r="G25" i="58"/>
  <c r="G24" i="58" s="1"/>
  <c r="D21" i="58"/>
  <c r="E21" i="58"/>
  <c r="F21" i="58"/>
  <c r="G21" i="58"/>
  <c r="BH3" i="30"/>
  <c r="BQ3" i="30" s="1"/>
  <c r="G6" i="40"/>
  <c r="BI3" i="30"/>
  <c r="BR3" i="30" s="1"/>
  <c r="BC13" i="30"/>
  <c r="BJ13" i="30" s="1"/>
  <c r="F21" i="30"/>
  <c r="F29" i="30" s="1"/>
  <c r="AR3" i="30"/>
  <c r="N5" i="32"/>
  <c r="M32" i="32" s="1"/>
  <c r="AO29" i="30"/>
  <c r="AX29" i="30" s="1"/>
  <c r="BC29" i="30" s="1"/>
  <c r="BJ21" i="30"/>
  <c r="BK13" i="30"/>
  <c r="E12" i="46"/>
  <c r="E21" i="46"/>
  <c r="E33" i="50"/>
  <c r="F7" i="50"/>
  <c r="F4" i="46"/>
  <c r="F25" i="41"/>
  <c r="F7" i="48"/>
  <c r="N39" i="46"/>
  <c r="M41" i="46"/>
  <c r="N41" i="46"/>
  <c r="J31" i="46"/>
  <c r="M31" i="46" s="1"/>
  <c r="M35" i="46"/>
  <c r="C31" i="46"/>
  <c r="C35" i="46"/>
  <c r="L31" i="46"/>
  <c r="L35" i="46"/>
  <c r="AI4" i="30"/>
  <c r="M28" i="50"/>
  <c r="M34" i="46"/>
  <c r="D34" i="46"/>
  <c r="J20" i="62" l="1"/>
  <c r="K24" i="62"/>
  <c r="H9" i="62"/>
  <c r="H9" i="58"/>
  <c r="E20" i="62"/>
  <c r="D20" i="62"/>
  <c r="K21" i="62"/>
  <c r="G20" i="62"/>
  <c r="I20" i="62"/>
  <c r="H20" i="62"/>
  <c r="F20" i="62"/>
  <c r="K22" i="58"/>
  <c r="K22" i="62"/>
  <c r="E20" i="58"/>
  <c r="C20" i="62"/>
  <c r="D20" i="58"/>
  <c r="J20" i="58"/>
  <c r="G20" i="58"/>
  <c r="F20" i="58"/>
  <c r="H20" i="58"/>
  <c r="I20" i="58"/>
  <c r="C20" i="58"/>
  <c r="K25" i="58"/>
  <c r="K24" i="58" s="1"/>
  <c r="K21" i="58"/>
  <c r="AS4" i="30"/>
  <c r="AT4" i="30"/>
  <c r="AU4" i="30"/>
  <c r="J3" i="30"/>
  <c r="O5" i="32"/>
  <c r="N32" i="32" s="1"/>
  <c r="AS3" i="30"/>
  <c r="BB3" i="30" s="1"/>
  <c r="BK3" i="30" s="1"/>
  <c r="BT3" i="30" s="1"/>
  <c r="H6" i="40"/>
  <c r="AP21" i="30"/>
  <c r="AY21" i="30" s="1"/>
  <c r="BD21" i="30" s="1"/>
  <c r="BA3" i="30"/>
  <c r="BJ3" i="30" s="1"/>
  <c r="BS3" i="30" s="1"/>
  <c r="AJ4" i="30"/>
  <c r="AK4" i="30" s="1"/>
  <c r="AQ4" i="30"/>
  <c r="AR4" i="30"/>
  <c r="AP29" i="30"/>
  <c r="AY29" i="30" s="1"/>
  <c r="BD29" i="30" s="1"/>
  <c r="BK21" i="30"/>
  <c r="BJ29" i="30"/>
  <c r="F33" i="50"/>
  <c r="F26" i="50"/>
  <c r="G4" i="46"/>
  <c r="G7" i="50"/>
  <c r="G7" i="48"/>
  <c r="G25" i="41"/>
  <c r="F30" i="46"/>
  <c r="F21" i="46"/>
  <c r="F12" i="46"/>
  <c r="N35" i="46"/>
  <c r="AN4" i="30"/>
  <c r="C11" i="62" s="1"/>
  <c r="AP4" i="30"/>
  <c r="E11" i="62" s="1"/>
  <c r="E13" i="62" s="1"/>
  <c r="AO4" i="30"/>
  <c r="D11" i="62" s="1"/>
  <c r="D13" i="62" s="1"/>
  <c r="N31" i="46"/>
  <c r="N34" i="46"/>
  <c r="K20" i="58" l="1"/>
  <c r="I9" i="62"/>
  <c r="I9" i="58"/>
  <c r="K20" i="62"/>
  <c r="G34" i="30"/>
  <c r="F11" i="62"/>
  <c r="F13" i="62" s="1"/>
  <c r="K34" i="30"/>
  <c r="J11" i="62"/>
  <c r="J13" i="62" s="1"/>
  <c r="J34" i="30"/>
  <c r="I11" i="62"/>
  <c r="I13" i="62" s="1"/>
  <c r="I34" i="30"/>
  <c r="H11" i="62"/>
  <c r="H13" i="62" s="1"/>
  <c r="H34" i="30"/>
  <c r="G11" i="62"/>
  <c r="G13" i="62" s="1"/>
  <c r="C13" i="62"/>
  <c r="D11" i="40"/>
  <c r="E34" i="30"/>
  <c r="E11" i="40"/>
  <c r="F34" i="30"/>
  <c r="C11" i="40"/>
  <c r="D34" i="30"/>
  <c r="J11" i="40"/>
  <c r="J11" i="58"/>
  <c r="J13" i="58" s="1"/>
  <c r="I11" i="40"/>
  <c r="I18" i="40" s="1"/>
  <c r="I19" i="40" s="1"/>
  <c r="I11" i="58"/>
  <c r="I13" i="58" s="1"/>
  <c r="H11" i="40"/>
  <c r="H18" i="40" s="1"/>
  <c r="H19" i="40" s="1"/>
  <c r="H11" i="58"/>
  <c r="H13" i="58" s="1"/>
  <c r="P5" i="32"/>
  <c r="O32" i="32" s="1"/>
  <c r="I6" i="40"/>
  <c r="AT3" i="30"/>
  <c r="BC3" i="30" s="1"/>
  <c r="BL3" i="30" s="1"/>
  <c r="BU3" i="30" s="1"/>
  <c r="K3" i="30"/>
  <c r="AT54" i="30"/>
  <c r="F11" i="40"/>
  <c r="AU54" i="30"/>
  <c r="G11" i="40"/>
  <c r="F11" i="58"/>
  <c r="F13" i="58" s="1"/>
  <c r="G11" i="58"/>
  <c r="G13" i="58" s="1"/>
  <c r="AN11" i="30"/>
  <c r="BK29" i="30"/>
  <c r="AO11" i="30"/>
  <c r="AP11" i="30"/>
  <c r="D11" i="58"/>
  <c r="D13" i="58" s="1"/>
  <c r="C11" i="58"/>
  <c r="C13" i="58" s="1"/>
  <c r="E11" i="58"/>
  <c r="E13" i="58" s="1"/>
  <c r="G26" i="50"/>
  <c r="G33" i="50"/>
  <c r="G21" i="46"/>
  <c r="G30" i="46"/>
  <c r="G12" i="46"/>
  <c r="H7" i="48"/>
  <c r="H25" i="41"/>
  <c r="H7" i="50"/>
  <c r="H4" i="46"/>
  <c r="E27" i="50"/>
  <c r="E29" i="50" s="1"/>
  <c r="E12" i="40"/>
  <c r="AR51" i="30"/>
  <c r="AR52" i="30" s="1"/>
  <c r="AQ51" i="30"/>
  <c r="AQ52" i="30" s="1"/>
  <c r="E23" i="40"/>
  <c r="C8" i="50"/>
  <c r="C15" i="50" s="1"/>
  <c r="F8" i="50"/>
  <c r="F15" i="50" s="1"/>
  <c r="G8" i="50"/>
  <c r="G15" i="50" s="1"/>
  <c r="E8" i="50"/>
  <c r="E15" i="50" s="1"/>
  <c r="E18" i="50" s="1"/>
  <c r="E19" i="50" s="1"/>
  <c r="E20" i="50" s="1"/>
  <c r="E21" i="50" s="1"/>
  <c r="E23" i="50" s="1"/>
  <c r="G27" i="50"/>
  <c r="C23" i="40"/>
  <c r="D23" i="40"/>
  <c r="C12" i="40"/>
  <c r="D12" i="40"/>
  <c r="AS51" i="30"/>
  <c r="AS52" i="30" s="1"/>
  <c r="N40" i="46"/>
  <c r="K12" i="40" l="1"/>
  <c r="J9" i="62"/>
  <c r="J9" i="58"/>
  <c r="K13" i="62"/>
  <c r="K11" i="62"/>
  <c r="K13" i="58"/>
  <c r="K11" i="40"/>
  <c r="K23" i="40"/>
  <c r="K11" i="58"/>
  <c r="AU3" i="30"/>
  <c r="BD3" i="30" s="1"/>
  <c r="BM3" i="30" s="1"/>
  <c r="BV3" i="30" s="1"/>
  <c r="J6" i="40"/>
  <c r="Q5" i="32"/>
  <c r="P32" i="32" s="1"/>
  <c r="M34" i="30"/>
  <c r="AQ54" i="30"/>
  <c r="AQ55" i="30" s="1"/>
  <c r="AQ56" i="30" s="1"/>
  <c r="AQ57" i="30" s="1"/>
  <c r="AQ49" i="30" s="1"/>
  <c r="AR54" i="30"/>
  <c r="AR55" i="30" s="1"/>
  <c r="AR56" i="30" s="1"/>
  <c r="AR57" i="30" s="1"/>
  <c r="AR49" i="30" s="1"/>
  <c r="AS54" i="30"/>
  <c r="AS55" i="30" s="1"/>
  <c r="AS56" i="30" s="1"/>
  <c r="AS57" i="30" s="1"/>
  <c r="AS49" i="30" s="1"/>
  <c r="AV34" i="30"/>
  <c r="H30" i="46"/>
  <c r="H12" i="46"/>
  <c r="H21" i="46"/>
  <c r="H26" i="50"/>
  <c r="H33" i="50"/>
  <c r="I7" i="48"/>
  <c r="I25" i="41"/>
  <c r="I7" i="50"/>
  <c r="I4" i="46"/>
  <c r="D12" i="48"/>
  <c r="E12" i="48"/>
  <c r="F12" i="48"/>
  <c r="F23" i="46"/>
  <c r="E23" i="46"/>
  <c r="C23" i="46"/>
  <c r="C25" i="46"/>
  <c r="C24" i="46"/>
  <c r="E24" i="46"/>
  <c r="D23" i="46"/>
  <c r="D24" i="46"/>
  <c r="F24" i="46"/>
  <c r="E25" i="46"/>
  <c r="C32" i="46"/>
  <c r="C33" i="46"/>
  <c r="D33" i="46"/>
  <c r="F32" i="46"/>
  <c r="G32" i="46"/>
  <c r="E33" i="46"/>
  <c r="E32" i="46"/>
  <c r="G37" i="46"/>
  <c r="F27" i="50"/>
  <c r="F29" i="50" s="1"/>
  <c r="E13" i="48"/>
  <c r="D37" i="46"/>
  <c r="D8" i="50"/>
  <c r="D15" i="50" s="1"/>
  <c r="D18" i="50" s="1"/>
  <c r="D19" i="50" s="1"/>
  <c r="C13" i="48"/>
  <c r="D13" i="48"/>
  <c r="C12" i="48"/>
  <c r="F13" i="48"/>
  <c r="F18" i="50"/>
  <c r="F19" i="50" s="1"/>
  <c r="G13" i="48"/>
  <c r="G29" i="50"/>
  <c r="G18" i="50"/>
  <c r="G12" i="48"/>
  <c r="E35" i="50"/>
  <c r="C18" i="50"/>
  <c r="C48" i="30" l="1"/>
  <c r="AT55" i="30"/>
  <c r="AT56" i="30" s="1"/>
  <c r="AT57" i="30" s="1"/>
  <c r="AT49" i="30" s="1"/>
  <c r="AU55" i="30"/>
  <c r="AU56" i="30" s="1"/>
  <c r="AU57" i="30" s="1"/>
  <c r="AU49" i="30" s="1"/>
  <c r="J4" i="46"/>
  <c r="J25" i="41"/>
  <c r="J7" i="48"/>
  <c r="J7" i="50"/>
  <c r="I21" i="46"/>
  <c r="I30" i="46"/>
  <c r="I12" i="46"/>
  <c r="I26" i="50"/>
  <c r="I33" i="50"/>
  <c r="G33" i="46"/>
  <c r="H23" i="46"/>
  <c r="D25" i="46"/>
  <c r="G23" i="46"/>
  <c r="G26" i="46"/>
  <c r="G25" i="46"/>
  <c r="F25" i="46"/>
  <c r="G8" i="48"/>
  <c r="G24" i="46"/>
  <c r="C26" i="46"/>
  <c r="D32" i="46"/>
  <c r="F37" i="46"/>
  <c r="F33" i="46"/>
  <c r="F26" i="46"/>
  <c r="E37" i="46"/>
  <c r="E26" i="46"/>
  <c r="D8" i="48"/>
  <c r="H32" i="46"/>
  <c r="D26" i="46"/>
  <c r="C37" i="46"/>
  <c r="D8" i="40"/>
  <c r="D10" i="40" s="1"/>
  <c r="H13" i="48"/>
  <c r="H12" i="48"/>
  <c r="C27" i="50"/>
  <c r="C29" i="50" s="1"/>
  <c r="D27" i="50"/>
  <c r="D29" i="50" s="1"/>
  <c r="D20" i="50"/>
  <c r="D21" i="50" s="1"/>
  <c r="D23" i="50" s="1"/>
  <c r="F20" i="50"/>
  <c r="F21" i="50" s="1"/>
  <c r="F35" i="50" s="1"/>
  <c r="G19" i="50"/>
  <c r="G20" i="50" s="1"/>
  <c r="G21" i="50" s="1"/>
  <c r="C19" i="50"/>
  <c r="AX4" i="30" l="1"/>
  <c r="AX43" i="30" s="1"/>
  <c r="BC4" i="30"/>
  <c r="AT46" i="30" s="1"/>
  <c r="J44" i="30" s="1"/>
  <c r="J43" i="30" s="1"/>
  <c r="BB4" i="30"/>
  <c r="AS46" i="30" s="1"/>
  <c r="I44" i="30" s="1"/>
  <c r="I43" i="30" s="1"/>
  <c r="BD4" i="30"/>
  <c r="AU46" i="30" s="1"/>
  <c r="K44" i="30" s="1"/>
  <c r="K43" i="30" s="1"/>
  <c r="AW4" i="30"/>
  <c r="BA4" i="30"/>
  <c r="BS4" i="30" s="1"/>
  <c r="G24" i="40" s="1"/>
  <c r="AZ4" i="30"/>
  <c r="AY4" i="30"/>
  <c r="AY43" i="30" s="1"/>
  <c r="K7" i="48"/>
  <c r="K7" i="50"/>
  <c r="K4" i="46"/>
  <c r="K25" i="41"/>
  <c r="J12" i="46"/>
  <c r="J30" i="46"/>
  <c r="J21" i="46"/>
  <c r="J33" i="50"/>
  <c r="J26" i="50"/>
  <c r="G36" i="46"/>
  <c r="G38" i="46" s="1"/>
  <c r="G42" i="46" s="1"/>
  <c r="G43" i="46" s="1"/>
  <c r="F8" i="48"/>
  <c r="H25" i="46"/>
  <c r="D36" i="46"/>
  <c r="D38" i="46" s="1"/>
  <c r="D42" i="46" s="1"/>
  <c r="D43" i="46" s="1"/>
  <c r="I23" i="46"/>
  <c r="C36" i="46"/>
  <c r="C38" i="46" s="1"/>
  <c r="C42" i="46" s="1"/>
  <c r="C43" i="46" s="1"/>
  <c r="E8" i="48"/>
  <c r="E8" i="40"/>
  <c r="E10" i="40" s="1"/>
  <c r="H24" i="46"/>
  <c r="E36" i="46"/>
  <c r="E38" i="46" s="1"/>
  <c r="E42" i="46" s="1"/>
  <c r="E43" i="46" s="1"/>
  <c r="F36" i="46"/>
  <c r="F38" i="46" s="1"/>
  <c r="F42" i="46" s="1"/>
  <c r="F43" i="46" s="1"/>
  <c r="H37" i="46"/>
  <c r="H33" i="46"/>
  <c r="H26" i="46"/>
  <c r="I32" i="46"/>
  <c r="I27" i="50"/>
  <c r="I29" i="50" s="1"/>
  <c r="H8" i="50"/>
  <c r="H27" i="50"/>
  <c r="I12" i="48"/>
  <c r="I13" i="48"/>
  <c r="D35" i="50"/>
  <c r="C8" i="48"/>
  <c r="C8" i="40"/>
  <c r="K8" i="40" s="1"/>
  <c r="F23" i="50"/>
  <c r="G23" i="50"/>
  <c r="G35" i="50"/>
  <c r="C20" i="50"/>
  <c r="C21" i="50" s="1"/>
  <c r="BR4" i="30" l="1"/>
  <c r="F24" i="40" s="1"/>
  <c r="AZ43" i="30"/>
  <c r="J22" i="40"/>
  <c r="K45" i="30"/>
  <c r="H22" i="40"/>
  <c r="I45" i="30"/>
  <c r="I22" i="40"/>
  <c r="J45" i="30"/>
  <c r="BD43" i="30"/>
  <c r="BV4" i="30"/>
  <c r="J24" i="40" s="1"/>
  <c r="BB43" i="30"/>
  <c r="BT4" i="30"/>
  <c r="H24" i="40" s="1"/>
  <c r="H29" i="40" s="1"/>
  <c r="BC43" i="30"/>
  <c r="BU4" i="30"/>
  <c r="I24" i="40" s="1"/>
  <c r="C10" i="40"/>
  <c r="K10" i="40"/>
  <c r="K33" i="50"/>
  <c r="K26" i="50"/>
  <c r="K21" i="46"/>
  <c r="K30" i="46"/>
  <c r="K12" i="46"/>
  <c r="L7" i="50"/>
  <c r="L7" i="48"/>
  <c r="L25" i="41"/>
  <c r="L4" i="46"/>
  <c r="I25" i="46"/>
  <c r="I24" i="46"/>
  <c r="H36" i="46"/>
  <c r="H38" i="46" s="1"/>
  <c r="H42" i="46" s="1"/>
  <c r="H43" i="46" s="1"/>
  <c r="I37" i="46"/>
  <c r="I33" i="46"/>
  <c r="I8" i="50"/>
  <c r="I15" i="50" s="1"/>
  <c r="I18" i="50" s="1"/>
  <c r="I19" i="50" s="1"/>
  <c r="I20" i="50" s="1"/>
  <c r="I21" i="50" s="1"/>
  <c r="I35" i="50" s="1"/>
  <c r="J8" i="50"/>
  <c r="J15" i="50" s="1"/>
  <c r="J18" i="50" s="1"/>
  <c r="J19" i="50" s="1"/>
  <c r="J20" i="50" s="1"/>
  <c r="J21" i="50" s="1"/>
  <c r="H15" i="50"/>
  <c r="H18" i="50" s="1"/>
  <c r="AV11" i="30"/>
  <c r="J12" i="48"/>
  <c r="H29" i="50"/>
  <c r="J13" i="48"/>
  <c r="I26" i="46"/>
  <c r="C23" i="50"/>
  <c r="C35" i="50"/>
  <c r="I26" i="40" l="1"/>
  <c r="I27" i="40" s="1"/>
  <c r="J26" i="40"/>
  <c r="J30" i="40"/>
  <c r="I30" i="40"/>
  <c r="I29" i="40"/>
  <c r="H30" i="40"/>
  <c r="L26" i="50"/>
  <c r="L33" i="50"/>
  <c r="L21" i="46"/>
  <c r="L30" i="46"/>
  <c r="L12" i="46"/>
  <c r="J32" i="46"/>
  <c r="M32" i="46" s="1"/>
  <c r="J23" i="46"/>
  <c r="K32" i="46"/>
  <c r="J25" i="46"/>
  <c r="R16" i="30"/>
  <c r="J37" i="46"/>
  <c r="M37" i="46" s="1"/>
  <c r="J33" i="46"/>
  <c r="K23" i="46"/>
  <c r="H8" i="48"/>
  <c r="I23" i="50"/>
  <c r="J23" i="50"/>
  <c r="J35" i="50"/>
  <c r="H19" i="50"/>
  <c r="K13" i="48"/>
  <c r="I36" i="46"/>
  <c r="K12" i="48"/>
  <c r="J27" i="50"/>
  <c r="M11" i="30" l="1"/>
  <c r="J24" i="46"/>
  <c r="M24" i="46" s="1"/>
  <c r="J26" i="46"/>
  <c r="M26" i="46" s="1"/>
  <c r="J8" i="48"/>
  <c r="M23" i="46"/>
  <c r="L24" i="46"/>
  <c r="K25" i="46"/>
  <c r="K24" i="46"/>
  <c r="J36" i="46"/>
  <c r="J38" i="46" s="1"/>
  <c r="J42" i="46" s="1"/>
  <c r="K33" i="46"/>
  <c r="M33" i="46"/>
  <c r="K26" i="46"/>
  <c r="K8" i="50"/>
  <c r="L8" i="50"/>
  <c r="L15" i="50" s="1"/>
  <c r="L18" i="50" s="1"/>
  <c r="L19" i="50" s="1"/>
  <c r="L20" i="50" s="1"/>
  <c r="L21" i="50" s="1"/>
  <c r="H20" i="50"/>
  <c r="K37" i="46"/>
  <c r="K27" i="50"/>
  <c r="K29" i="50" s="1"/>
  <c r="J29" i="50"/>
  <c r="L13" i="48"/>
  <c r="M13" i="48" s="1"/>
  <c r="L12" i="48"/>
  <c r="M12" i="48" s="1"/>
  <c r="I8" i="48"/>
  <c r="I38" i="46"/>
  <c r="I42" i="46" s="1"/>
  <c r="I43" i="46" s="1"/>
  <c r="J43" i="46" l="1"/>
  <c r="L23" i="46"/>
  <c r="N23" i="46" s="1"/>
  <c r="N24" i="46"/>
  <c r="K36" i="46"/>
  <c r="M36" i="46"/>
  <c r="M38" i="46" s="1"/>
  <c r="M42" i="46" s="1"/>
  <c r="L33" i="46"/>
  <c r="N33" i="46" s="1"/>
  <c r="L32" i="46"/>
  <c r="N32" i="46" s="1"/>
  <c r="L37" i="46"/>
  <c r="N37" i="46" s="1"/>
  <c r="H21" i="50"/>
  <c r="K15" i="50"/>
  <c r="K18" i="50" s="1"/>
  <c r="M8" i="50"/>
  <c r="M15" i="50" s="1"/>
  <c r="L35" i="50"/>
  <c r="L23" i="50"/>
  <c r="L27" i="50"/>
  <c r="L25" i="46" l="1"/>
  <c r="N25" i="46" s="1"/>
  <c r="L26" i="46"/>
  <c r="N26" i="46" s="1"/>
  <c r="M25" i="46"/>
  <c r="L36" i="46"/>
  <c r="L38" i="46" s="1"/>
  <c r="L42" i="46" s="1"/>
  <c r="K19" i="50"/>
  <c r="M18" i="50"/>
  <c r="H23" i="50"/>
  <c r="H35" i="50"/>
  <c r="K38" i="46"/>
  <c r="K42" i="46" s="1"/>
  <c r="K43" i="46" s="1"/>
  <c r="K8" i="48"/>
  <c r="L29" i="50"/>
  <c r="M27" i="50"/>
  <c r="M29" i="50" s="1"/>
  <c r="L43" i="46" l="1"/>
  <c r="L8" i="48"/>
  <c r="M8" i="48" s="1"/>
  <c r="N36" i="46"/>
  <c r="N38" i="46" s="1"/>
  <c r="N42" i="46" s="1"/>
  <c r="N43" i="46" s="1"/>
  <c r="K20" i="50"/>
  <c r="M19" i="50"/>
  <c r="BC7" i="30" l="1"/>
  <c r="BB10" i="30"/>
  <c r="BC16" i="30"/>
  <c r="BC31" i="30"/>
  <c r="BB5" i="30"/>
  <c r="BD7" i="30"/>
  <c r="BC10" i="30"/>
  <c r="BB14" i="30"/>
  <c r="BD16" i="30"/>
  <c r="BD31" i="30"/>
  <c r="BB15" i="30"/>
  <c r="BC5" i="30"/>
  <c r="BB8" i="30"/>
  <c r="BD10" i="30"/>
  <c r="BC14" i="30"/>
  <c r="BB17" i="30"/>
  <c r="BB32" i="30"/>
  <c r="BD5" i="30"/>
  <c r="BC8" i="30"/>
  <c r="BD14" i="30"/>
  <c r="BC17" i="30"/>
  <c r="BB6" i="30"/>
  <c r="BD17" i="30"/>
  <c r="BB30" i="30"/>
  <c r="BC6" i="30"/>
  <c r="BB9" i="30"/>
  <c r="BC15" i="30"/>
  <c r="BB18" i="30"/>
  <c r="BC30" i="30"/>
  <c r="BD6" i="30"/>
  <c r="BC9" i="30"/>
  <c r="BD15" i="30"/>
  <c r="BC18" i="30"/>
  <c r="BD30" i="30"/>
  <c r="BB7" i="30"/>
  <c r="BD9" i="30"/>
  <c r="BB16" i="30"/>
  <c r="BD18" i="30"/>
  <c r="BB31" i="30"/>
  <c r="BC32" i="30"/>
  <c r="BD8" i="30"/>
  <c r="BD32" i="30"/>
  <c r="K21" i="50"/>
  <c r="M20" i="50"/>
  <c r="BB33" i="30" l="1"/>
  <c r="BC33" i="30"/>
  <c r="BC19" i="30"/>
  <c r="BC11" i="30"/>
  <c r="BB19" i="30"/>
  <c r="BD11" i="30"/>
  <c r="BD19" i="30"/>
  <c r="BD33" i="30"/>
  <c r="F18" i="40"/>
  <c r="BB11" i="30"/>
  <c r="M24" i="48"/>
  <c r="K23" i="50"/>
  <c r="K35" i="50"/>
  <c r="M35" i="50" s="1"/>
  <c r="M21" i="50"/>
  <c r="G18" i="40" l="1"/>
  <c r="F19" i="40"/>
  <c r="BH34" i="30" l="1"/>
  <c r="G19" i="40"/>
  <c r="J18" i="40" l="1"/>
  <c r="J29" i="40" s="1"/>
  <c r="E13" i="40"/>
  <c r="K13" i="40" s="1"/>
  <c r="K18" i="40" s="1"/>
  <c r="H35" i="40"/>
  <c r="C18" i="40"/>
  <c r="D18" i="40"/>
  <c r="E18" i="40"/>
  <c r="H14" i="48"/>
  <c r="L5" i="46"/>
  <c r="K5" i="46"/>
  <c r="I5" i="46"/>
  <c r="F5" i="46"/>
  <c r="G5" i="46"/>
  <c r="J5" i="46"/>
  <c r="J19" i="40" l="1"/>
  <c r="J27" i="40"/>
  <c r="C19" i="40"/>
  <c r="K19" i="40"/>
  <c r="D19" i="40"/>
  <c r="E19" i="40"/>
  <c r="H5" i="46"/>
  <c r="H9" i="46" s="1"/>
  <c r="H15" i="46" s="1"/>
  <c r="D14" i="48"/>
  <c r="D30" i="50" s="1"/>
  <c r="D31" i="50" s="1"/>
  <c r="D34" i="50" s="1"/>
  <c r="D36" i="50" s="1"/>
  <c r="G14" i="48"/>
  <c r="G18" i="48" s="1"/>
  <c r="F9" i="46"/>
  <c r="F15" i="46" s="1"/>
  <c r="K9" i="46"/>
  <c r="K15" i="46" s="1"/>
  <c r="I14" i="48"/>
  <c r="I18" i="48" s="1"/>
  <c r="L14" i="48"/>
  <c r="L30" i="50" s="1"/>
  <c r="L31" i="50" s="1"/>
  <c r="L34" i="50" s="1"/>
  <c r="L36" i="50" s="1"/>
  <c r="E14" i="48"/>
  <c r="E18" i="48" s="1"/>
  <c r="K14" i="48"/>
  <c r="K30" i="50" s="1"/>
  <c r="K31" i="50" s="1"/>
  <c r="K34" i="50" s="1"/>
  <c r="K36" i="50" s="1"/>
  <c r="F14" i="48"/>
  <c r="F18" i="48" s="1"/>
  <c r="J14" i="48"/>
  <c r="H30" i="50"/>
  <c r="H31" i="50" s="1"/>
  <c r="H34" i="50" s="1"/>
  <c r="H36" i="50" s="1"/>
  <c r="H18" i="48"/>
  <c r="L9" i="46"/>
  <c r="L15" i="46" s="1"/>
  <c r="C14" i="48"/>
  <c r="H10" i="48" l="1"/>
  <c r="H11" i="48" s="1"/>
  <c r="H19" i="48" s="1"/>
  <c r="G10" i="48"/>
  <c r="G11" i="48" s="1"/>
  <c r="G19" i="48" s="1"/>
  <c r="L22" i="46"/>
  <c r="L27" i="46" s="1"/>
  <c r="L28" i="46" s="1"/>
  <c r="H22" i="46"/>
  <c r="H27" i="46" s="1"/>
  <c r="H28" i="46" s="1"/>
  <c r="D18" i="48"/>
  <c r="H18" i="46"/>
  <c r="I30" i="50"/>
  <c r="I31" i="50" s="1"/>
  <c r="I34" i="50" s="1"/>
  <c r="I36" i="50" s="1"/>
  <c r="L18" i="48"/>
  <c r="G30" i="50"/>
  <c r="G31" i="50" s="1"/>
  <c r="G34" i="50" s="1"/>
  <c r="G36" i="50" s="1"/>
  <c r="I10" i="48"/>
  <c r="I21" i="48" s="1"/>
  <c r="F22" i="46"/>
  <c r="F27" i="46" s="1"/>
  <c r="F28" i="46" s="1"/>
  <c r="F10" i="48"/>
  <c r="F21" i="48" s="1"/>
  <c r="J22" i="46"/>
  <c r="J27" i="46" s="1"/>
  <c r="J10" i="48"/>
  <c r="J11" i="48" s="1"/>
  <c r="K22" i="46"/>
  <c r="K27" i="46" s="1"/>
  <c r="K28" i="46" s="1"/>
  <c r="L10" i="48"/>
  <c r="L11" i="48" s="1"/>
  <c r="E30" i="50"/>
  <c r="E31" i="50" s="1"/>
  <c r="E34" i="50" s="1"/>
  <c r="E36" i="50" s="1"/>
  <c r="I22" i="46"/>
  <c r="K10" i="48"/>
  <c r="K11" i="48" s="1"/>
  <c r="K18" i="48"/>
  <c r="G9" i="46"/>
  <c r="G15" i="46" s="1"/>
  <c r="G22" i="46"/>
  <c r="G27" i="46" s="1"/>
  <c r="F30" i="50"/>
  <c r="F31" i="50" s="1"/>
  <c r="F34" i="50" s="1"/>
  <c r="F36" i="50" s="1"/>
  <c r="J9" i="46"/>
  <c r="J15" i="46" s="1"/>
  <c r="J18" i="48"/>
  <c r="J30" i="50"/>
  <c r="J31" i="50" s="1"/>
  <c r="J34" i="50" s="1"/>
  <c r="J36" i="50" s="1"/>
  <c r="C18" i="48"/>
  <c r="C30" i="50"/>
  <c r="M14" i="48"/>
  <c r="L18" i="46"/>
  <c r="K18" i="46"/>
  <c r="I9" i="46"/>
  <c r="I15" i="46" s="1"/>
  <c r="F18" i="46"/>
  <c r="H21" i="48" l="1"/>
  <c r="G21" i="48"/>
  <c r="J21" i="48"/>
  <c r="J18" i="46"/>
  <c r="G18" i="46"/>
  <c r="F11" i="48"/>
  <c r="F19" i="48" s="1"/>
  <c r="L19" i="48"/>
  <c r="K21" i="48"/>
  <c r="I11" i="48"/>
  <c r="I19" i="48" s="1"/>
  <c r="E11" i="48"/>
  <c r="E19" i="48" s="1"/>
  <c r="M22" i="46"/>
  <c r="M27" i="46" s="1"/>
  <c r="L21" i="48"/>
  <c r="I27" i="46"/>
  <c r="I28" i="46" s="1"/>
  <c r="K19" i="48"/>
  <c r="M5" i="46"/>
  <c r="M9" i="46" s="1"/>
  <c r="G28" i="46"/>
  <c r="M18" i="48"/>
  <c r="J19" i="48"/>
  <c r="J28" i="46"/>
  <c r="C31" i="50"/>
  <c r="M30" i="50"/>
  <c r="C11" i="48" l="1"/>
  <c r="C34" i="50"/>
  <c r="M31" i="50"/>
  <c r="M15" i="46"/>
  <c r="M18" i="46" s="1"/>
  <c r="I18" i="46"/>
  <c r="C19" i="48" l="1"/>
  <c r="M11" i="48"/>
  <c r="M19" i="48" s="1"/>
  <c r="C36" i="50"/>
  <c r="M36" i="50" s="1"/>
  <c r="M34" i="50"/>
  <c r="N34" i="50" l="1"/>
  <c r="N36" i="50"/>
  <c r="N35" i="50"/>
  <c r="H10" i="41" l="1"/>
  <c r="I10" i="41" l="1"/>
  <c r="H12" i="41"/>
  <c r="H13" i="41" s="1"/>
  <c r="J10" i="41" l="1"/>
  <c r="I12" i="41"/>
  <c r="I13" i="41" s="1"/>
  <c r="K10" i="41" l="1"/>
  <c r="J12" i="41"/>
  <c r="J13" i="41" s="1"/>
  <c r="L10" i="41" l="1"/>
  <c r="L12" i="41" s="1"/>
  <c r="L13" i="41" s="1"/>
  <c r="K12" i="41"/>
  <c r="K13" i="41" s="1"/>
  <c r="D11" i="48"/>
  <c r="D19" i="48" s="1"/>
  <c r="AW22" i="30" l="1"/>
  <c r="AY24" i="30"/>
  <c r="BK24" i="30" s="1"/>
  <c r="AW15" i="30"/>
  <c r="AX5" i="30"/>
  <c r="BJ5" i="30" s="1"/>
  <c r="AY14" i="30"/>
  <c r="AY25" i="30"/>
  <c r="BK25" i="30" s="1"/>
  <c r="AW18" i="30"/>
  <c r="AY15" i="30"/>
  <c r="BK15" i="30" s="1"/>
  <c r="AY8" i="30"/>
  <c r="BK8" i="30" s="1"/>
  <c r="AW30" i="30"/>
  <c r="AW5" i="30"/>
  <c r="AW24" i="30"/>
  <c r="AX18" i="30"/>
  <c r="BJ18" i="30" s="1"/>
  <c r="AW23" i="30"/>
  <c r="AX7" i="30"/>
  <c r="BJ7" i="30" s="1"/>
  <c r="AX15" i="30"/>
  <c r="BJ15" i="30" s="1"/>
  <c r="AX32" i="30"/>
  <c r="BJ32" i="30" s="1"/>
  <c r="AX30" i="30"/>
  <c r="AY30" i="30"/>
  <c r="AX23" i="30"/>
  <c r="BJ23" i="30" s="1"/>
  <c r="AX14" i="30"/>
  <c r="AX24" i="30"/>
  <c r="BJ24" i="30" s="1"/>
  <c r="AW25" i="30"/>
  <c r="AY31" i="30"/>
  <c r="BK31" i="30" s="1"/>
  <c r="AY23" i="30"/>
  <c r="BK23" i="30" s="1"/>
  <c r="AX16" i="30"/>
  <c r="BJ16" i="30" s="1"/>
  <c r="AX22" i="30"/>
  <c r="AW17" i="30"/>
  <c r="AY17" i="30"/>
  <c r="BK17" i="30" s="1"/>
  <c r="AY10" i="30"/>
  <c r="BK10" i="30" s="1"/>
  <c r="AW14" i="30"/>
  <c r="AX8" i="30"/>
  <c r="BJ8" i="30" s="1"/>
  <c r="AX17" i="30"/>
  <c r="BJ17" i="30" s="1"/>
  <c r="AW7" i="30"/>
  <c r="AW9" i="30"/>
  <c r="AX6" i="30"/>
  <c r="BJ6" i="30" s="1"/>
  <c r="AX26" i="30"/>
  <c r="BJ26" i="30" s="1"/>
  <c r="AY5" i="30"/>
  <c r="BK5" i="30" s="1"/>
  <c r="AY7" i="30"/>
  <c r="BK7" i="30" s="1"/>
  <c r="AW16" i="30"/>
  <c r="AX31" i="30"/>
  <c r="BJ31" i="30" s="1"/>
  <c r="AW31" i="30"/>
  <c r="AY22" i="30"/>
  <c r="AX9" i="30"/>
  <c r="BJ9" i="30" s="1"/>
  <c r="AX10" i="30"/>
  <c r="BJ10" i="30" s="1"/>
  <c r="AX25" i="30"/>
  <c r="BJ25" i="30" s="1"/>
  <c r="AY18" i="30"/>
  <c r="BK18" i="30" s="1"/>
  <c r="AY16" i="30"/>
  <c r="BK16" i="30" s="1"/>
  <c r="AY6" i="30"/>
  <c r="BK6" i="30" s="1"/>
  <c r="AW26" i="30"/>
  <c r="AW6" i="30"/>
  <c r="AW32" i="30"/>
  <c r="AW10" i="30"/>
  <c r="AY9" i="30"/>
  <c r="BK9" i="30" s="1"/>
  <c r="AY26" i="30"/>
  <c r="BK26" i="30" s="1"/>
  <c r="AY32" i="30"/>
  <c r="BK32" i="30" s="1"/>
  <c r="AW8" i="30"/>
  <c r="M23" i="48"/>
  <c r="BI17" i="30" l="1"/>
  <c r="N17" i="30"/>
  <c r="O17" i="30" s="1"/>
  <c r="BI8" i="30"/>
  <c r="N8" i="30"/>
  <c r="O8" i="30" s="1"/>
  <c r="BA43" i="30"/>
  <c r="G29" i="40"/>
  <c r="AR46" i="30"/>
  <c r="H44" i="30" s="1"/>
  <c r="H43" i="30" s="1"/>
  <c r="BK22" i="30"/>
  <c r="BK27" i="30" s="1"/>
  <c r="AY27" i="30"/>
  <c r="BI9" i="30"/>
  <c r="N9" i="30"/>
  <c r="O9" i="30" s="1"/>
  <c r="BJ22" i="30"/>
  <c r="BJ27" i="30" s="1"/>
  <c r="AX27" i="30"/>
  <c r="BK14" i="30"/>
  <c r="BK19" i="30" s="1"/>
  <c r="AY19" i="30"/>
  <c r="N14" i="30"/>
  <c r="AW19" i="30"/>
  <c r="BI14" i="30"/>
  <c r="N32" i="30"/>
  <c r="O32" i="30" s="1"/>
  <c r="BI32" i="30"/>
  <c r="N18" i="30"/>
  <c r="O18" i="30" s="1"/>
  <c r="BI18" i="30"/>
  <c r="BI6" i="30"/>
  <c r="N6" i="30"/>
  <c r="O6" i="30" s="1"/>
  <c r="BJ14" i="30"/>
  <c r="BJ19" i="30" s="1"/>
  <c r="AX19" i="30"/>
  <c r="N26" i="30"/>
  <c r="O26" i="30" s="1"/>
  <c r="BI26" i="30"/>
  <c r="BI31" i="30"/>
  <c r="N31" i="30"/>
  <c r="O31" i="30" s="1"/>
  <c r="BI7" i="30"/>
  <c r="N7" i="30"/>
  <c r="O7" i="30" s="1"/>
  <c r="BK30" i="30"/>
  <c r="BK33" i="30" s="1"/>
  <c r="AY33" i="30"/>
  <c r="BI24" i="30"/>
  <c r="N24" i="30"/>
  <c r="O24" i="30" s="1"/>
  <c r="N10" i="30"/>
  <c r="O10" i="30" s="1"/>
  <c r="BI10" i="30"/>
  <c r="F29" i="40"/>
  <c r="AQ46" i="30"/>
  <c r="G44" i="30" s="1"/>
  <c r="G43" i="30" s="1"/>
  <c r="BJ30" i="30"/>
  <c r="BJ33" i="30" s="1"/>
  <c r="AX33" i="30"/>
  <c r="BI5" i="30"/>
  <c r="N5" i="30"/>
  <c r="O5" i="30" s="1"/>
  <c r="BI15" i="30"/>
  <c r="N15" i="30"/>
  <c r="O15" i="30" s="1"/>
  <c r="N25" i="30"/>
  <c r="O25" i="30" s="1"/>
  <c r="BI25" i="30"/>
  <c r="BI23" i="30"/>
  <c r="N23" i="30"/>
  <c r="O23" i="30" s="1"/>
  <c r="BI16" i="30"/>
  <c r="N16" i="30"/>
  <c r="O16" i="30" s="1"/>
  <c r="AW11" i="30"/>
  <c r="AN46" i="30"/>
  <c r="AW43" i="30"/>
  <c r="N34" i="30"/>
  <c r="O34" i="30" s="1"/>
  <c r="BO4" i="30"/>
  <c r="C24" i="40" s="1"/>
  <c r="AX11" i="30"/>
  <c r="AO46" i="30"/>
  <c r="E44" i="30" s="1"/>
  <c r="E43" i="30" s="1"/>
  <c r="BP4" i="30"/>
  <c r="D24" i="40" s="1"/>
  <c r="N30" i="30"/>
  <c r="AW33" i="30"/>
  <c r="BI30" i="30"/>
  <c r="BI22" i="30"/>
  <c r="N22" i="30"/>
  <c r="AW27" i="30"/>
  <c r="AP46" i="30"/>
  <c r="F44" i="30" s="1"/>
  <c r="F43" i="30" s="1"/>
  <c r="AY11" i="30"/>
  <c r="BQ4" i="30"/>
  <c r="E24" i="40" s="1"/>
  <c r="AV46" i="30" l="1"/>
  <c r="K24" i="40"/>
  <c r="C29" i="40"/>
  <c r="BI33" i="30"/>
  <c r="BJ11" i="30"/>
  <c r="BK11" i="30"/>
  <c r="BI11" i="30"/>
  <c r="BI19" i="30"/>
  <c r="H45" i="30"/>
  <c r="G22" i="40"/>
  <c r="E22" i="46"/>
  <c r="E27" i="46" s="1"/>
  <c r="E10" i="48"/>
  <c r="E21" i="48" s="1"/>
  <c r="F45" i="30"/>
  <c r="E22" i="40"/>
  <c r="F22" i="40"/>
  <c r="G45" i="30"/>
  <c r="H26" i="40"/>
  <c r="H27" i="40" s="1"/>
  <c r="D44" i="30"/>
  <c r="O44" i="30" s="1"/>
  <c r="D22" i="40"/>
  <c r="E45" i="30"/>
  <c r="D22" i="46"/>
  <c r="D27" i="46" s="1"/>
  <c r="D10" i="48"/>
  <c r="D21" i="48" s="1"/>
  <c r="N33" i="30"/>
  <c r="O30" i="30"/>
  <c r="O33" i="30" s="1"/>
  <c r="O22" i="30"/>
  <c r="O27" i="30" s="1"/>
  <c r="N27" i="30"/>
  <c r="N19" i="30"/>
  <c r="O14" i="30"/>
  <c r="O19" i="30" s="1"/>
  <c r="BI27" i="30"/>
  <c r="O11" i="30"/>
  <c r="N11" i="30"/>
  <c r="C5" i="46" l="1"/>
  <c r="C9" i="46" s="1"/>
  <c r="C15" i="46" s="1"/>
  <c r="H34" i="40"/>
  <c r="E5" i="46"/>
  <c r="E9" i="46" s="1"/>
  <c r="E15" i="46" s="1"/>
  <c r="E18" i="46" s="1"/>
  <c r="E29" i="40"/>
  <c r="D5" i="46"/>
  <c r="D9" i="46" s="1"/>
  <c r="D15" i="46" s="1"/>
  <c r="D18" i="46" s="1"/>
  <c r="D29" i="40"/>
  <c r="K29" i="40" s="1"/>
  <c r="E26" i="40"/>
  <c r="E27" i="40" s="1"/>
  <c r="E30" i="40"/>
  <c r="D43" i="30"/>
  <c r="O43" i="30" s="1"/>
  <c r="F30" i="40"/>
  <c r="F26" i="40"/>
  <c r="F27" i="40" s="1"/>
  <c r="D26" i="40"/>
  <c r="D27" i="40" s="1"/>
  <c r="D30" i="40"/>
  <c r="G30" i="40"/>
  <c r="G26" i="40"/>
  <c r="G27" i="40" s="1"/>
  <c r="C18" i="46" l="1"/>
  <c r="N15" i="46"/>
  <c r="N18" i="46" s="1"/>
  <c r="N5" i="46"/>
  <c r="N9" i="46" s="1"/>
  <c r="E28" i="46"/>
  <c r="D28" i="46"/>
  <c r="C10" i="48"/>
  <c r="D45" i="30"/>
  <c r="C22" i="46"/>
  <c r="C22" i="40"/>
  <c r="K22" i="40" s="1"/>
  <c r="N22" i="46" l="1"/>
  <c r="C27" i="46"/>
  <c r="C28" i="46" s="1"/>
  <c r="C30" i="40"/>
  <c r="K30" i="40" s="1"/>
  <c r="C26" i="40"/>
  <c r="K26" i="40" s="1"/>
  <c r="H36" i="40"/>
  <c r="C21" i="48"/>
  <c r="M10" i="48"/>
  <c r="O45" i="30"/>
  <c r="H32" i="40" l="1"/>
  <c r="E51" i="30"/>
  <c r="E53" i="30" s="1"/>
  <c r="M25" i="48"/>
  <c r="M21" i="48"/>
  <c r="C27" i="40"/>
  <c r="K27" i="40" s="1"/>
  <c r="P25" i="46"/>
  <c r="N27" i="46"/>
  <c r="P22" i="46"/>
  <c r="N28" i="46" l="1"/>
  <c r="O27" i="46"/>
  <c r="O24" i="46"/>
  <c r="O23" i="46"/>
  <c r="O26" i="46"/>
  <c r="O25" i="46"/>
  <c r="O22" i="4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J21" authorId="0" shapeId="0" xr:uid="{55062BA8-6796-4B1C-BC8D-1D3AF991430A}">
      <text>
        <r>
          <rPr>
            <b/>
            <sz val="9"/>
            <color indexed="81"/>
            <rFont val="Tahoma"/>
            <family val="2"/>
          </rPr>
          <t>Husk å sette riktig datointervall!</t>
        </r>
      </text>
    </comment>
    <comment ref="I24" authorId="0" shapeId="0" xr:uid="{1134B748-34E7-4CE9-B19A-262F7D0DD538}">
      <text>
        <r>
          <rPr>
            <b/>
            <sz val="9"/>
            <color indexed="81"/>
            <rFont val="Tahoma"/>
            <family val="2"/>
          </rPr>
          <t xml:space="preserve">Viktig at prosjekteier (instituttleder) er innforstått med hvilket ansvar og økonomisk risiko som EU prosjekter medfører.    </t>
        </r>
        <r>
          <rPr>
            <sz val="9"/>
            <color indexed="81"/>
            <rFont val="Tahoma"/>
            <family val="2"/>
          </rPr>
          <t xml:space="preserve">
</t>
        </r>
      </text>
    </comment>
    <comment ref="B30" authorId="0" shapeId="0" xr:uid="{00000000-0006-0000-0000-000001000000}">
      <text>
        <r>
          <rPr>
            <sz val="9"/>
            <color indexed="81"/>
            <rFont val="Tahoma"/>
            <family val="2"/>
          </rPr>
          <t xml:space="preserve">Hvor mye av bidraget knyttet til "management ande indirect costs" skal gå til basis?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A52" authorId="0" shapeId="0" xr:uid="{00000000-0006-0000-0100-000001000000}">
      <text>
        <r>
          <rPr>
            <sz val="9"/>
            <color indexed="81"/>
            <rFont val="Tahoma"/>
            <family val="2"/>
          </rPr>
          <t xml:space="preserve">F.eks ansettelser av vikarer ifm frijøp av undervisningstid. NB! Kun til analyseformål, får ingen konsekvenser i prosjektregnskapet. Inntekter legges inn med minus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G36" authorId="0" shapeId="0" xr:uid="{00000000-0006-0000-0300-000001000000}">
      <text>
        <r>
          <rPr>
            <b/>
            <sz val="9"/>
            <color indexed="81"/>
            <rFont val="Tahoma"/>
            <family val="2"/>
          </rPr>
          <t xml:space="preserve">Av UiOs kostnader dvs minus viderefordelte inntekter.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0400-000001000000}">
      <text>
        <r>
          <rPr>
            <sz val="9"/>
            <color indexed="81"/>
            <rFont val="Tahoma"/>
            <family val="2"/>
          </rPr>
          <t>Universitetssektoren fylles ut automatisk, de øvirge må legges inn maneult i hele kroner. (Formateres automatisk til hele 1000 kroner)</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L25" authorId="0" shapeId="0" xr:uid="{00000000-0006-0000-0500-000001000000}">
      <text>
        <r>
          <rPr>
            <b/>
            <sz val="9"/>
            <color indexed="81"/>
            <rFont val="Tahoma"/>
            <family val="2"/>
          </rPr>
          <t xml:space="preserve">Av UiOs kostnader dvs minus viderefordelte inntekter.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3" authorId="0" shapeId="0" xr:uid="{00000000-0006-0000-0700-000001000000}">
      <text>
        <r>
          <rPr>
            <b/>
            <sz val="9"/>
            <color indexed="81"/>
            <rFont val="Tahoma"/>
            <family val="2"/>
          </rPr>
          <t>Terje Bakke:</t>
        </r>
        <r>
          <rPr>
            <sz val="9"/>
            <color indexed="81"/>
            <rFont val="Tahoma"/>
            <family val="2"/>
          </rPr>
          <t xml:space="preserve">
Udekkede lønnskostnader som må tas på UiO sin regning.</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3" authorId="0" shapeId="0" xr:uid="{00000000-0006-0000-0800-000001000000}">
      <text>
        <r>
          <rPr>
            <b/>
            <sz val="9"/>
            <color indexed="81"/>
            <rFont val="Tahoma"/>
            <family val="2"/>
          </rPr>
          <t>Terje Bakke:</t>
        </r>
        <r>
          <rPr>
            <sz val="9"/>
            <color indexed="81"/>
            <rFont val="Tahoma"/>
            <family val="2"/>
          </rPr>
          <t xml:space="preserve">
Udekkede lønnskostnader som må tas på UiO sin regning.</t>
        </r>
      </text>
    </comment>
  </commentList>
</comments>
</file>

<file path=xl/sharedStrings.xml><?xml version="1.0" encoding="utf-8"?>
<sst xmlns="http://schemas.openxmlformats.org/spreadsheetml/2006/main" count="720" uniqueCount="442">
  <si>
    <t>Søknadsbudsjetteringsmal</t>
  </si>
  <si>
    <t>Prosjektinformasjon</t>
  </si>
  <si>
    <r>
      <t>Prosjekttittel</t>
    </r>
    <r>
      <rPr>
        <sz val="11"/>
        <color rgb="FFFF0000"/>
        <rFont val="Calibri"/>
        <family val="2"/>
        <scheme val="minor"/>
      </rPr>
      <t>*</t>
    </r>
  </si>
  <si>
    <r>
      <t>Prosjektleder</t>
    </r>
    <r>
      <rPr>
        <sz val="11"/>
        <color rgb="FFFF0000"/>
        <rFont val="Calibri"/>
        <family val="2"/>
        <scheme val="minor"/>
      </rPr>
      <t>*</t>
    </r>
  </si>
  <si>
    <r>
      <t>Prosjekteier (institutt mv)</t>
    </r>
    <r>
      <rPr>
        <sz val="11"/>
        <color rgb="FFFF0000"/>
        <rFont val="Calibri"/>
        <family val="2"/>
        <scheme val="minor"/>
      </rPr>
      <t>*</t>
    </r>
  </si>
  <si>
    <r>
      <t>Institutt-/senterleder mv</t>
    </r>
    <r>
      <rPr>
        <sz val="11"/>
        <color rgb="FFFF0000"/>
        <rFont val="Calibri"/>
        <family val="2"/>
        <scheme val="minor"/>
      </rPr>
      <t>*</t>
    </r>
  </si>
  <si>
    <t>Prosjektnummer (om opprettet)</t>
  </si>
  <si>
    <t>Saksnummer i ephorte (om opprettet)</t>
  </si>
  <si>
    <r>
      <t>Kort begrunnelse for prosjektes faglige interesse</t>
    </r>
    <r>
      <rPr>
        <sz val="11"/>
        <color rgb="FFFF0000"/>
        <rFont val="Calibri"/>
        <family val="2"/>
        <scheme val="minor"/>
      </rPr>
      <t>*</t>
    </r>
  </si>
  <si>
    <t>Prosjektperiode</t>
  </si>
  <si>
    <t>Dato (etablering av budsjettet)</t>
  </si>
  <si>
    <r>
      <t>Første budsjettår (oppstartsår)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</si>
  <si>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</si>
  <si>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</si>
  <si>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Prosjektets slutt (etter endring)</t>
  </si>
  <si>
    <t>Informasjon om finansiering</t>
  </si>
  <si>
    <t>Navn på finansieringskilde(r)</t>
  </si>
  <si>
    <t>Marie Sklodowska-Curie Actions</t>
  </si>
  <si>
    <t>Valutakurs (må forankres hos instituttleder)</t>
  </si>
  <si>
    <t xml:space="preserve">Prosjektkategorisering </t>
  </si>
  <si>
    <t>651000 - 651998 EU  Horizon 2020</t>
  </si>
  <si>
    <t>Category (choose)</t>
  </si>
  <si>
    <t>Family Allowance</t>
  </si>
  <si>
    <t>Finansieringsprinsipp</t>
  </si>
  <si>
    <t>Kostnadsspesifikk finansiering</t>
  </si>
  <si>
    <r>
      <t>Finansieringstype</t>
    </r>
    <r>
      <rPr>
        <sz val="11"/>
        <color rgb="FFFF0000"/>
        <rFont val="Calibri"/>
        <family val="2"/>
        <scheme val="minor"/>
      </rPr>
      <t>*</t>
    </r>
  </si>
  <si>
    <t>Fast beløp</t>
  </si>
  <si>
    <t>Vit.</t>
  </si>
  <si>
    <t>T/A</t>
  </si>
  <si>
    <r>
      <t>Prosjekttype (overheadkostnader)</t>
    </r>
    <r>
      <rPr>
        <sz val="11"/>
        <color rgb="FFFF0000"/>
        <rFont val="Calibri"/>
        <family val="2"/>
        <scheme val="minor"/>
      </rPr>
      <t>*</t>
    </r>
  </si>
  <si>
    <t>Pris- lønnsjustering</t>
  </si>
  <si>
    <t>L</t>
  </si>
  <si>
    <t>fremtidige år</t>
  </si>
  <si>
    <t>Årlig lønnsjustering  i hele prosjektperioden</t>
  </si>
  <si>
    <t>LØNNS- OG DRIFTSKOSTNADER</t>
  </si>
  <si>
    <t>OVERHEADKOSTNADER</t>
  </si>
  <si>
    <t>Eksternt finansiert overhead</t>
  </si>
  <si>
    <t>REGISTRER ÅRSVERK</t>
  </si>
  <si>
    <t>Gjelder ved sats per årsverk</t>
  </si>
  <si>
    <t>Internt finansiert overhead</t>
  </si>
  <si>
    <t>Ltr</t>
  </si>
  <si>
    <t>Navn</t>
  </si>
  <si>
    <t>Sum årsv</t>
  </si>
  <si>
    <t>Lønn og sos. kostnader</t>
  </si>
  <si>
    <t>Overhead</t>
  </si>
  <si>
    <t>Totalt</t>
  </si>
  <si>
    <t>Gj.snitt. Ltr</t>
  </si>
  <si>
    <t>Bruttolønn</t>
  </si>
  <si>
    <t>inkl lønnsv.</t>
  </si>
  <si>
    <t>Lønn</t>
  </si>
  <si>
    <t>Feriep</t>
  </si>
  <si>
    <t>AGA</t>
  </si>
  <si>
    <t>Pensjon</t>
  </si>
  <si>
    <t>inkl sos.avg.</t>
  </si>
  <si>
    <t>inkl. ind.kost.</t>
  </si>
  <si>
    <t>Timesats</t>
  </si>
  <si>
    <t>MSCA - Fellow</t>
  </si>
  <si>
    <t>Sum</t>
  </si>
  <si>
    <t>Eksisterende ansatte - dekkes av prosjektbevilgning</t>
  </si>
  <si>
    <t>Frikjøp art 5892</t>
  </si>
  <si>
    <t>Prosjektleder/adm.leder</t>
  </si>
  <si>
    <t>Forsker - professor</t>
  </si>
  <si>
    <t>hvor mye skal til kanditat pga høy Eu-kurs, hva er tilgengelig for indikre kostnad/drift</t>
  </si>
  <si>
    <t>Forsker - 1.aman.</t>
  </si>
  <si>
    <t>Forsker (rundsum)</t>
  </si>
  <si>
    <t>Gjesteforsker</t>
  </si>
  <si>
    <t>Eksisterende ansatte - dekkes av UiO (egenandel)</t>
  </si>
  <si>
    <t>Frikjøp art 5896</t>
  </si>
  <si>
    <t>Teknisk adm bistand</t>
  </si>
  <si>
    <t>Diverse vitenskapelig ansatte</t>
  </si>
  <si>
    <t>Timelønn - dekkes av prosjektbevilgning</t>
  </si>
  <si>
    <t>REGISTRER TIMER</t>
  </si>
  <si>
    <t>Beløp</t>
  </si>
  <si>
    <t>Timebasert lønn</t>
  </si>
  <si>
    <t>Lønnskostnad</t>
  </si>
  <si>
    <t>REGISTRER DRIFTSKOSTNADER</t>
  </si>
  <si>
    <t>Research, training og networking costs (Person/Year)</t>
  </si>
  <si>
    <t>Management &amp; indirect costs (Year/Person)</t>
  </si>
  <si>
    <t>Eksterne inntekter</t>
  </si>
  <si>
    <t>Egenandel</t>
  </si>
  <si>
    <t>Totale kostnader</t>
  </si>
  <si>
    <t>Resultat</t>
  </si>
  <si>
    <t>REGISTRER TOTAL OVERHEAD OG EKSTERNT FINANSIERT OVERHEAD</t>
  </si>
  <si>
    <t>Påslag lik sats  for overheadkostnader (TDI-modell - indirekte kostnader)</t>
  </si>
  <si>
    <t>Sats TOT OH</t>
  </si>
  <si>
    <t>Prosjektets nettobidrag:</t>
  </si>
  <si>
    <t>Totalt beløp</t>
  </si>
  <si>
    <t xml:space="preserve">Mer inntekt/kostnad for instituttet </t>
  </si>
  <si>
    <t>OH-sats T/A</t>
  </si>
  <si>
    <t>Prosjektets reelle nettobidrag</t>
  </si>
  <si>
    <t>Øvrige</t>
  </si>
  <si>
    <t>øvrig lønn</t>
  </si>
  <si>
    <t>OH-sats Vit</t>
  </si>
  <si>
    <t>Total OH</t>
  </si>
  <si>
    <t>Prosjekttittel:</t>
  </si>
  <si>
    <t>Leiestedskalkyle versjon:</t>
  </si>
  <si>
    <t>Alle beløp angis i hele kroner</t>
  </si>
  <si>
    <t>Finansiør</t>
  </si>
  <si>
    <t>Kommentarfelt</t>
  </si>
  <si>
    <t>Leiested 1</t>
  </si>
  <si>
    <t>Antall timer/enheter Leiested</t>
  </si>
  <si>
    <t>Enhetspris Leiested</t>
  </si>
  <si>
    <t>Leiestedskostnader</t>
  </si>
  <si>
    <t>NFR</t>
  </si>
  <si>
    <t>Leiested 2</t>
  </si>
  <si>
    <t>Leiested 3</t>
  </si>
  <si>
    <t>Private</t>
  </si>
  <si>
    <t>Leiested 4</t>
  </si>
  <si>
    <t>Internasjonale</t>
  </si>
  <si>
    <t>Leiested 5</t>
  </si>
  <si>
    <t>Offentlige</t>
  </si>
  <si>
    <t>Leiested 6</t>
  </si>
  <si>
    <t>Leiested 7</t>
  </si>
  <si>
    <t>Leiested 8</t>
  </si>
  <si>
    <t>Leiested 9</t>
  </si>
  <si>
    <t>Leiested 10</t>
  </si>
  <si>
    <t>Leiested 11</t>
  </si>
  <si>
    <t>Leiested 12</t>
  </si>
  <si>
    <t>Leiested 13</t>
  </si>
  <si>
    <t>Leiested 14</t>
  </si>
  <si>
    <t>Leiested 15</t>
  </si>
  <si>
    <t>Prosjektnr:</t>
  </si>
  <si>
    <t>Saksnummer ePhorte:</t>
  </si>
  <si>
    <t>Intern rapport - søknadsbudsjett</t>
  </si>
  <si>
    <t>Totalitet</t>
  </si>
  <si>
    <t>Eksterne inntekter og kostnader</t>
  </si>
  <si>
    <t>Viderefordelte inntekter</t>
  </si>
  <si>
    <t>Totale eksterne inntekter</t>
  </si>
  <si>
    <t>Personalkostnader</t>
  </si>
  <si>
    <t>Eksternt fin frikjøp</t>
  </si>
  <si>
    <t>Eksternt fin overheadkostnader</t>
  </si>
  <si>
    <t>Family allowance</t>
  </si>
  <si>
    <t>Eksternt fin leiestedskostnader</t>
  </si>
  <si>
    <t>Research, training og networking costs per year</t>
  </si>
  <si>
    <t>Management &amp; indirect costs per year</t>
  </si>
  <si>
    <t>Totale eksterne kostnader</t>
  </si>
  <si>
    <t>Resultat på prosjektet</t>
  </si>
  <si>
    <t>Intern finansiering av ressurser</t>
  </si>
  <si>
    <t>Kostnad internt fin frikjøp</t>
  </si>
  <si>
    <t>Internt fin overheadkostnader</t>
  </si>
  <si>
    <t>Internt fin. leiestedskostnader</t>
  </si>
  <si>
    <t>Sum intern finansiering</t>
  </si>
  <si>
    <t>Resultat levetidsprognose</t>
  </si>
  <si>
    <t>Totale kostnader i prosjektet</t>
  </si>
  <si>
    <t xml:space="preserve">Nettobidrag </t>
  </si>
  <si>
    <t>Kort begrunnelse for prosjektets faglige interesse:</t>
  </si>
  <si>
    <t>Total overheadkostnad</t>
  </si>
  <si>
    <t>Eksternt fin. overhead</t>
  </si>
  <si>
    <t>Egenandelsprosent</t>
  </si>
  <si>
    <t>Underskrifter (på papirutskriften - som skal arkiveres)</t>
  </si>
  <si>
    <t>Prosjekteier (instituttleder)</t>
  </si>
  <si>
    <t>Dato</t>
  </si>
  <si>
    <t>Prosjektleder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</si>
  <si>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</si>
  <si>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</si>
  <si>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</si>
  <si>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</si>
  <si>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</si>
  <si>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</si>
  <si>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</si>
  <si>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</si>
  <si>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</si>
  <si>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</si>
  <si>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</si>
  <si>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</si>
  <si>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</si>
  <si>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</si>
  <si>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</si>
  <si>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 Andel</t>
  </si>
  <si>
    <t>Own financing</t>
  </si>
  <si>
    <t>International funding</t>
  </si>
  <si>
    <t>Other public funding</t>
  </si>
  <si>
    <t>Other private funding</t>
  </si>
  <si>
    <t>From Research Council</t>
  </si>
  <si>
    <t>kontroll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</si>
  <si>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</si>
  <si>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</si>
  <si>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</si>
  <si>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</si>
  <si>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</si>
  <si>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</si>
  <si>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</si>
  <si>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</si>
  <si>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</si>
  <si>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Controll</t>
  </si>
  <si>
    <t>Startdato:</t>
  </si>
  <si>
    <t>Dato:</t>
  </si>
  <si>
    <t>Sluttdato:</t>
  </si>
  <si>
    <t>Prosjekttype (overheadkostnader):</t>
  </si>
  <si>
    <t>Prosjektkategorisering:</t>
  </si>
  <si>
    <t>Finansieringstype:</t>
  </si>
  <si>
    <t>Levetids-prognose</t>
  </si>
  <si>
    <t>Totale inntekter</t>
  </si>
  <si>
    <t>Frikjøp</t>
  </si>
  <si>
    <t>Investeringer</t>
  </si>
  <si>
    <t>Direkte driftskostnader</t>
  </si>
  <si>
    <t>EU - budsjetteringsskjema</t>
  </si>
  <si>
    <t>EURO</t>
  </si>
  <si>
    <t>Eurokurs Norges Bank</t>
  </si>
  <si>
    <t>Allocations sought from the EU Council (in EUR)</t>
  </si>
  <si>
    <t>Direct personnel costs (EUR)</t>
  </si>
  <si>
    <t>A Actual costs</t>
  </si>
  <si>
    <t>Other direct costs</t>
  </si>
  <si>
    <t>F Declared as actual costs</t>
  </si>
  <si>
    <t>I Total Unit costs</t>
  </si>
  <si>
    <t>Other costs</t>
  </si>
  <si>
    <t>K Subcontracting costs</t>
  </si>
  <si>
    <t>L Costs of providing financial support to third parties</t>
  </si>
  <si>
    <t>Total direct costs</t>
  </si>
  <si>
    <t>Indirect costs (25% flat rate)</t>
  </si>
  <si>
    <t>O Total eligible costs</t>
  </si>
  <si>
    <t>R Requested amount of the grant</t>
  </si>
  <si>
    <t>Inntekter EU i NOK (overføres til arkfanen finansiering)</t>
  </si>
  <si>
    <t>Allocations sought from own financing (in EUR)</t>
  </si>
  <si>
    <t>Indirect costs (TDI)</t>
  </si>
  <si>
    <t>Total costs</t>
  </si>
  <si>
    <t>Total funding</t>
  </si>
  <si>
    <t>% Share</t>
  </si>
  <si>
    <t xml:space="preserve">Own financing </t>
  </si>
  <si>
    <t>EU funding</t>
  </si>
  <si>
    <t>Total budget</t>
  </si>
  <si>
    <t>Salary Assessment Chart (EUR)</t>
  </si>
  <si>
    <t>Project reference:</t>
  </si>
  <si>
    <t>Duration of the project/employment period:</t>
  </si>
  <si>
    <t>Fellow's name:</t>
  </si>
  <si>
    <t>Salary scale:</t>
  </si>
  <si>
    <t>Exchange rate</t>
  </si>
  <si>
    <t>Forecast</t>
  </si>
  <si>
    <t>EU total contribution: Researcher unit cost</t>
  </si>
  <si>
    <t>UiO total cost: Researcher's gross salary and social costs</t>
  </si>
  <si>
    <t>UiO total cost: Researcher's Family allowance and social costs</t>
  </si>
  <si>
    <t>Difference between EU Contribution and UiO Cost</t>
  </si>
  <si>
    <t xml:space="preserve">EU total contribution: Researcher unit cost </t>
  </si>
  <si>
    <t>EU contribution: Living allowance (* CCC 1.306)</t>
  </si>
  <si>
    <t>EU contribution: Mobility allowance</t>
  </si>
  <si>
    <t>EU contribution: Family allowance</t>
  </si>
  <si>
    <t xml:space="preserve">  - Employer's national insurance contribution</t>
  </si>
  <si>
    <t xml:space="preserve"> - Pension</t>
  </si>
  <si>
    <t xml:space="preserve"> Researcher's gross salary (salary and holiday pay)</t>
  </si>
  <si>
    <t xml:space="preserve"> - Holiday pay</t>
  </si>
  <si>
    <t>Salary</t>
  </si>
  <si>
    <t xml:space="preserve">Researcher's gross (Family allowance and Holiday pay) </t>
  </si>
  <si>
    <t xml:space="preserve">  - Holiday pay</t>
  </si>
  <si>
    <t xml:space="preserve"> - Family allowance</t>
  </si>
  <si>
    <t>Explanation of terms above:</t>
  </si>
  <si>
    <t>According to the Horizon 2020 Work Programme, MSCA fellows are entitled to the living allowance, mobility allowance and, if applicable, family allowance.</t>
  </si>
  <si>
    <t>However, keep in mind that the amounts referred in the Work Programme is only reference rates, meaning it is subject to:</t>
  </si>
  <si>
    <t xml:space="preserve">1) The Country Correction Coefficient (CCC) – a multiplier which is applied to the Living allowance reference rate in order to account for relative prices in the country where </t>
  </si>
  <si>
    <t>you are going to conduct your research.</t>
  </si>
  <si>
    <t>2) Compulsory deductions as defined by national legislation of your employer's country. These may include social security contributions (of both employer and employee), taxes, etc.</t>
  </si>
  <si>
    <t>Please note that all allowances are gross amounts, subject to applicable deductions and taxation</t>
  </si>
  <si>
    <r>
      <rPr>
        <b/>
        <sz val="11"/>
        <color theme="1"/>
        <rFont val="Calibri"/>
        <family val="2"/>
        <scheme val="minor"/>
      </rPr>
      <t>Employer's national insurance contribution</t>
    </r>
    <r>
      <rPr>
        <sz val="10"/>
        <rFont val="Arial"/>
        <family val="2"/>
      </rPr>
      <t xml:space="preserve">s are taxes which employers must pay for their employees as part of the financing of the National Insurance scheme. </t>
    </r>
  </si>
  <si>
    <t xml:space="preserve">Employer's national insurance contributions are regionally differentiated. </t>
  </si>
  <si>
    <r>
      <rPr>
        <b/>
        <sz val="11"/>
        <color theme="1"/>
        <rFont val="Calibri"/>
        <family val="2"/>
        <scheme val="minor"/>
      </rPr>
      <t>Holiday pay</t>
    </r>
    <r>
      <rPr>
        <sz val="10"/>
        <rFont val="Arial"/>
        <family val="2"/>
      </rPr>
      <t xml:space="preserve"> is calculated as 12% of the accrual basis. The accrual basis includes all the amounts that have been disbursed to you as work remuneration (e.g. salary, </t>
    </r>
  </si>
  <si>
    <t>sickness benefits) in the earning year.</t>
  </si>
  <si>
    <r>
      <rPr>
        <b/>
        <sz val="11"/>
        <color theme="1"/>
        <rFont val="Calibri"/>
        <family val="2"/>
        <scheme val="minor"/>
      </rPr>
      <t>The pension scheme</t>
    </r>
    <r>
      <rPr>
        <sz val="10"/>
        <rFont val="Arial"/>
        <family val="2"/>
      </rPr>
      <t xml:space="preserve"> for UiO employees is administered by the Norwegian Public Pension Fund (SPK) and the Norwegian Labour and Welfare Administration (NAV).  </t>
    </r>
  </si>
  <si>
    <t>Employees pay 2 % of their gross salary to SPK and 7,8 % to NAV. UiO contributes about 12 % of the gross salary to SPK and employer fee to NAV.</t>
  </si>
  <si>
    <t>Salary Assessment Chart (NOK)</t>
  </si>
  <si>
    <t>HORIZON 2020 - MSCA WORK PROGRAMME 2018-2020</t>
  </si>
  <si>
    <t>% andel</t>
  </si>
  <si>
    <t>Total kroner</t>
  </si>
  <si>
    <t>MSCA - Researcher unit cost - Living and mobility allowance (person/year) (nok)</t>
  </si>
  <si>
    <t>MSCA - Family Allowance (Person/year) (nok)</t>
  </si>
  <si>
    <t>MSCA - Institutional unit cost - Research, training and networking cost (person/year) (nok)</t>
  </si>
  <si>
    <t>MSCA - Institutional unit cost - Management and indirect cost (person/year) (nok)</t>
  </si>
  <si>
    <t>MSCA - Total EU Contribution based on Unit Cost (Person/Year)</t>
  </si>
  <si>
    <t xml:space="preserve">Valutakurs dato (hentes fra Registreringarkfanen, celle B23)     </t>
  </si>
  <si>
    <t xml:space="preserve"> € 1 = NOK</t>
  </si>
  <si>
    <t>http://www.ecb.int/stats/exchange/eurofxref/html/index.en.html</t>
  </si>
  <si>
    <t>Researcher unit cost**            Person/Year</t>
  </si>
  <si>
    <t>Institutional unit cost** Person/Year</t>
  </si>
  <si>
    <t>MSCA - Total unit cost**                  Person/Year</t>
  </si>
  <si>
    <t>Living allowance *</t>
  </si>
  <si>
    <t>Mobility allowance</t>
  </si>
  <si>
    <t>Research, training and networking costs</t>
  </si>
  <si>
    <t>Management and indirect costs</t>
  </si>
  <si>
    <t>Researcher unit cost** Person/Year</t>
  </si>
  <si>
    <t>EUR</t>
  </si>
  <si>
    <t>NOK</t>
  </si>
  <si>
    <t>Innovative Training Networks</t>
  </si>
  <si>
    <t>Individual Fellowships</t>
  </si>
  <si>
    <t>* A country correction coefficient applies to the Living Allowance. (Table 4 of WP 2014-15)</t>
  </si>
  <si>
    <t>Country Correction Coefficient for Norway</t>
  </si>
  <si>
    <t>** These unit costs will be subject to a funding rate of 100 %.</t>
  </si>
  <si>
    <t>Structure of the European Union contribution (For COFUND, CIG and IRSES, financial details are given in the original table 3 from WP 2014-15)</t>
  </si>
  <si>
    <t>The EU contribution under the Marie Sklodowska-Curie actions is based on unit costs expressed in person-months.  They have been established in line with the methodology set up by the Commission Decision no C(2013) 8194 and are indicated in EUR as well as NOK in the table below.</t>
  </si>
  <si>
    <t>Researcher unit cost**            Person/Month</t>
  </si>
  <si>
    <t>Institutional unit cost** Person/Month</t>
  </si>
  <si>
    <t>Lønnstrinn</t>
  </si>
  <si>
    <t>TDI</t>
  </si>
  <si>
    <t>Grunnlagstabell for registrering av prosjektkategori</t>
  </si>
  <si>
    <t>C-tabellen</t>
  </si>
  <si>
    <t xml:space="preserve">    37,5 t.</t>
  </si>
  <si>
    <t>LTR</t>
  </si>
  <si>
    <t>Brutto</t>
  </si>
  <si>
    <t>Arbeidstimer pr. år</t>
  </si>
  <si>
    <t xml:space="preserve"> Produktive timer</t>
  </si>
  <si>
    <t>Ltr.</t>
  </si>
  <si>
    <t>Årslønn</t>
  </si>
  <si>
    <t>Timelønn</t>
  </si>
  <si>
    <t>Vit.ansatt</t>
  </si>
  <si>
    <t>Adm. Ansatt</t>
  </si>
  <si>
    <t>Prosjekter som foregår i UiOs lokaler</t>
  </si>
  <si>
    <t>Bevilgning</t>
  </si>
  <si>
    <t>000000 - 000000 Basis</t>
  </si>
  <si>
    <t>Prosjekter som ikke foregår i UiOs lokaler</t>
  </si>
  <si>
    <t>000001 - 099998 Interne prosjekter</t>
  </si>
  <si>
    <t>Vitenskapelig ansatt UiO lokale</t>
  </si>
  <si>
    <t>900000 - 999998 Interne prosjekter</t>
  </si>
  <si>
    <t>Teknisk/adm. Ansatt i Uio lokale</t>
  </si>
  <si>
    <t>Bidrag</t>
  </si>
  <si>
    <t>120000 - 139998 NFR- individuelle stipendiater</t>
  </si>
  <si>
    <t>Vitenskapelig ansatt ikke i UiO lokale</t>
  </si>
  <si>
    <t>140000 - 169998 NFR- program (kontrakter og bevilgningsbrev)</t>
  </si>
  <si>
    <t>Teknisk/adm. Ansatt ikke i Uio lokale</t>
  </si>
  <si>
    <t>180000 - 189998 NFR- Forny</t>
  </si>
  <si>
    <t>190000 - 190098 NFR- stimuleringsmidler</t>
  </si>
  <si>
    <t>Valgt TDI</t>
  </si>
  <si>
    <t>Vit.ansatte</t>
  </si>
  <si>
    <t>190500 - 190698 NFR midler mottatt via statlige aktører</t>
  </si>
  <si>
    <t>Adm/teknisk</t>
  </si>
  <si>
    <t>191000 - 191199 RFF-Regionale forskningsfond</t>
  </si>
  <si>
    <t>200000 - 204698 Bidrag fra andre departementer, direktorater og tilsyn</t>
  </si>
  <si>
    <t>Lønnsberegninger</t>
  </si>
  <si>
    <t>205000 - 209698 Bidrag fra Kunnskapsdepartementet</t>
  </si>
  <si>
    <t>210000 - 219998 Bidrag fra øvrige statlige virksomheter/forvaltningsorganer /stiftelser/aksjeselskap</t>
  </si>
  <si>
    <t>Fra Buddy</t>
  </si>
  <si>
    <t>250000 - 274999 Bidrag fra kommuner og fylkeskommuner</t>
  </si>
  <si>
    <t>Fra første budsjettår</t>
  </si>
  <si>
    <t>Inneværende år</t>
  </si>
  <si>
    <t>275000 - 279998 Bidrag fra regionale forskningsfond</t>
  </si>
  <si>
    <t xml:space="preserve"> ansatte under 60 år</t>
  </si>
  <si>
    <t>ART</t>
  </si>
  <si>
    <t>Multiplikator</t>
  </si>
  <si>
    <t>TOTALT</t>
  </si>
  <si>
    <t>420000 - 429998 Bidrag fra nærlingsliv og privatpersoner</t>
  </si>
  <si>
    <t>NN</t>
  </si>
  <si>
    <t>460000 - 479998 Bidrag fra norske fond, legater, organisasjoner og stiftelser</t>
  </si>
  <si>
    <t>610000 - 629998 Bidrag fra utland- Nordisk ministerråd</t>
  </si>
  <si>
    <t>Fast lønn</t>
  </si>
  <si>
    <t>faktor</t>
  </si>
  <si>
    <t>640000 - 649998 EU forskning/ rammeprogrammer (6. rammeprogram) - Utland</t>
  </si>
  <si>
    <t>Feriepenge avsetning</t>
  </si>
  <si>
    <t>650000 - 656998 EU forskning/ rammeprogrammer (7. rammeprogram) - Utland</t>
  </si>
  <si>
    <t>657000 - 657998 EU andre tilskudd - Utland</t>
  </si>
  <si>
    <t>AGA ( av  Lønn/ Fp og Pensjon )</t>
  </si>
  <si>
    <t>690000 - 694998 Bidrag fra utlandet - andre</t>
  </si>
  <si>
    <t>710000 - 710999 Gaver som kan gir rett til gaveforsterkning</t>
  </si>
  <si>
    <t>711000 - 719999 Gaver fra kreftforeningen som gir gaveforsterkning</t>
  </si>
  <si>
    <t>720000 - 729999 Andre gaver</t>
  </si>
  <si>
    <t>Antatt lønnsjustering:</t>
  </si>
  <si>
    <t>2015-2018</t>
  </si>
  <si>
    <t>Oppdrag</t>
  </si>
  <si>
    <t>179700 - 179998 Oppdrag fra NFR</t>
  </si>
  <si>
    <t>204700 - 204998 Oppdrag fra andre departementer, direktorater og tilsyn</t>
  </si>
  <si>
    <t>209700 - 209998 Oppdrag fra Kunnskapsdepartementet</t>
  </si>
  <si>
    <t>Lønnsjustering</t>
  </si>
  <si>
    <t>220000 - 229998 Oppdrag fra øvrige statlige virksomheter/forvaltningsorganer /stiftelser/aksjeselskap</t>
  </si>
  <si>
    <t>280000 - 294999 Oppdrag fra kommuner og fylkeskommuner</t>
  </si>
  <si>
    <t>295000 - 299998 Oppdrag fra regionale forskningsfond</t>
  </si>
  <si>
    <t>430000 - 449998 Oppdrag fra nærlingsliv og privatpersoner</t>
  </si>
  <si>
    <t>480000 - 499998 Oppdrag fra norske fond, legater, organisasjoner og stiftelser</t>
  </si>
  <si>
    <t>695000 - 699998 Oppdrag fra utlandet - andre</t>
  </si>
  <si>
    <t>International fellowships, with family</t>
  </si>
  <si>
    <t>Innovative training networks, with family</t>
  </si>
  <si>
    <t>International fellowships</t>
  </si>
  <si>
    <t>Innovative training networks</t>
  </si>
  <si>
    <t>Ja</t>
  </si>
  <si>
    <t>Nei</t>
  </si>
  <si>
    <t>Oversikt over endringer som er foretatt i budsjetteringsmalen (gjeldende fra 20/10/2014):</t>
  </si>
  <si>
    <t>Beskrivelse av endring</t>
  </si>
  <si>
    <t xml:space="preserve">Utført av </t>
  </si>
  <si>
    <t>Kommentarfeltene under drift på budsjettarkfanen er Wrap'et slik at lengre tekst legges seg på flere linjer.</t>
  </si>
  <si>
    <t>Terje</t>
  </si>
  <si>
    <t>Arkfanen "intern oversikt" er endret slik at den er i tråd med ny prosjektlederrapport, dvs skille på eksterne inntekter og tilhørende eksternt finansierte kostnader og intern finansiering av ressurser</t>
  </si>
  <si>
    <t xml:space="preserve">terje </t>
  </si>
  <si>
    <t>Lagt inn ekstra rad med årlige totale kostnader, og prosjektets totale ramme.</t>
  </si>
  <si>
    <t>terje</t>
  </si>
  <si>
    <t xml:space="preserve">Sats per årsverk på finansieringsarkfanen (NFR) er tilrettelagt for rundsummer på samtlige vitenskapelige stillingskategorier, dette i tråd med NFR sine endrede finansieringsregler knyttet til arbeidsinnsats. I tillegg er satsene for ulike typer utenlandsstipend oppdatert med nye satser, samt at malen er tilrettelagt for 2015 som første år i budsjetteringsperioden. </t>
  </si>
  <si>
    <t>NFR- arfanen - oversikten over ressurser finansiert av NFR viste total eksterne inntekter - denne er nå korrigert til kun å gjelde bevilgningen fra NFR.</t>
  </si>
  <si>
    <t>Malen er tilrettelagt med 2015 som første år</t>
  </si>
  <si>
    <t>Lønnsmultiplikatoren er oppdatert med lønnsvekst for 2015, samt pensjonssatser</t>
  </si>
  <si>
    <t>Arkfane "Finansiering", "sats per årsverk (NFR-satser)" er tilrettelagt med mulighet for å søke finansiering for direkte lønnskostnader med et visst påslag for overhead på vitenskapelige stillinger, feks 25 % som NFR opererte med frem til utgangen av 2014. Stillingskategorien "diverse vitenskapelig ansatte" må benyttes til dette formål.</t>
  </si>
  <si>
    <t>Fordeling av leiestedskostnadene på ulike finansiører skjer med bakgrunn i de valgene som gjøres arkfanen "Leiested", feks vil KUN leiestedskostnader finansiert av NFR vises under ressursallokering på NFR-budsjettet.</t>
  </si>
  <si>
    <t xml:space="preserve">Korrigering av overheadberegning: Ved å velge stillingskategori "Teknisk adm bistand" så ble satsen for vitenskapelige stillinger valgt (379  for 2014). Formlene er nå korrigert slik at riktige satses hentes. </t>
  </si>
  <si>
    <t>Malen er oppdatert med nye TDI-satser som et glidende gjennomsnitt av regnskapstall for hhv 2012, 2013 og 2014.</t>
  </si>
  <si>
    <t xml:space="preserve">Terje </t>
  </si>
  <si>
    <t>Malen er oppdatert med nye lønnstabeller som er gjeldende fra 1. mai. 2015.</t>
  </si>
  <si>
    <t>Malen er oppdatert med null i lønnsvekst i 2015 pga nye lønnstabeller</t>
  </si>
  <si>
    <t>Viderefordelte midler er tatt ut fra beregningen av egenandelsprosent.</t>
  </si>
  <si>
    <t>Arkfanen "intern oversikt" er tilrettelagt slik at det "reelle nettobidraget" fremkommer - se budsjettarkfanen celle F67-69</t>
  </si>
  <si>
    <t>tabeller er oppdatert med ny lønnmultiplikator pga nye pensjonssatser for 2016</t>
  </si>
  <si>
    <t>Satser for finansiering</t>
  </si>
  <si>
    <t>Prosjekt:</t>
  </si>
  <si>
    <t>Valgt metode:</t>
  </si>
  <si>
    <t>Sats pr årsverk</t>
  </si>
  <si>
    <t>Inntekt fra bidragsyter</t>
  </si>
  <si>
    <t>Type</t>
  </si>
  <si>
    <t>Rundsum</t>
  </si>
  <si>
    <t>Postdoktor / Forsker</t>
  </si>
  <si>
    <t>Stipendiat</t>
  </si>
  <si>
    <t>Feltassistent</t>
  </si>
  <si>
    <t>Faktisk lønn</t>
  </si>
  <si>
    <t>Studentstipend</t>
  </si>
  <si>
    <t>Gjesteforskerstipend 1</t>
  </si>
  <si>
    <t>Gjesteforskerstipend 2-12</t>
  </si>
  <si>
    <t>Utenlandsstipend enslig</t>
  </si>
  <si>
    <t>Utenlandsstipend familie</t>
  </si>
  <si>
    <t>Kostnadsdekning pluss påslag</t>
  </si>
  <si>
    <t>Om NFRs satser - se nettsiden:</t>
  </si>
  <si>
    <t>http://www.forskningsradet.no/servlet/Satellite?c=Page&amp;pagename=ForskningsradetNorsk%2FHovedsidemal&amp;cid=1183468209187</t>
  </si>
  <si>
    <t>Fast eksternt beløp</t>
  </si>
  <si>
    <t>Legg inntekter inn med minus-fortegn</t>
  </si>
  <si>
    <t>Internasjonal finansiering</t>
  </si>
  <si>
    <t>Anne offentlig finansiering</t>
  </si>
  <si>
    <t>Annen privat finansiering</t>
  </si>
  <si>
    <t>Fra Norges Forskningsråd</t>
  </si>
  <si>
    <t>SUM eksternt inntekt</t>
  </si>
  <si>
    <t>Valutakurs Euro:</t>
  </si>
  <si>
    <t>Mobilitetsstipend</t>
  </si>
  <si>
    <t>familietillegg</t>
  </si>
  <si>
    <t>Beløp pr mnd for lønn:</t>
  </si>
  <si>
    <t>Koeffisient</t>
  </si>
  <si>
    <t>Forskning/trening og nettverkskostnad</t>
  </si>
  <si>
    <t>Management and indirecte costs</t>
  </si>
  <si>
    <t>Beløp pr mnd for andre kostnader:</t>
  </si>
  <si>
    <t>I norske kroner (tilgjengelig til andre kostnader)</t>
  </si>
  <si>
    <t>Oversikt over endringer som er foretatt i budsjetteringsmalen (gjeldende fra 5/9/2016):</t>
  </si>
  <si>
    <t>Alle arkfanene er tilpasset slik at innholdet passer til en utskriftsside.</t>
  </si>
  <si>
    <t>Budsjettarkfanen er oppdatert slik at nettobidrag og reellt nettobidrag fremkommer i celle E51 og E53.</t>
  </si>
  <si>
    <t>Intern oversikt -arkfanen er oppdatert med formler slik at nøkkeltallene Total overheadkostnad, Eksternt finansiert overhead og Egenandelsprosent fremkommer i cellene H36-36.</t>
  </si>
  <si>
    <r>
      <t>MSCA - Fellow - endret "</t>
    </r>
    <r>
      <rPr>
        <b/>
        <sz val="10"/>
        <rFont val="Arial"/>
        <family val="2"/>
      </rPr>
      <t xml:space="preserve">specification researcher salary and social cost" </t>
    </r>
    <r>
      <rPr>
        <sz val="10"/>
        <rFont val="Arial"/>
        <family val="2"/>
      </rPr>
      <t xml:space="preserve"> slik at andelen årsverk tas høyde for. Ikke fulle årsverk uansett input.</t>
    </r>
  </si>
  <si>
    <t>Malen er oppdatert med nye arkfaner for kandidatene (både norsk og engelsk), lønnstabeller for 2018 og tilhørende lønnsmultiplikatorer, samt Tdi satser for 2018</t>
  </si>
  <si>
    <t>Beregning av valuta etter vedtatt modell for valutapolicy:</t>
  </si>
  <si>
    <t>Snittkurs 01.09.2021 - 01.09.2023</t>
  </si>
  <si>
    <t xml:space="preserve">se link: </t>
  </si>
  <si>
    <t>valutapolicy</t>
  </si>
  <si>
    <t xml:space="preserve"> fratrekk risikofaktor</t>
  </si>
  <si>
    <t>Policykurs for innev. Periode</t>
  </si>
  <si>
    <t xml:space="preserve">Eventuell manuell overstyring: </t>
  </si>
  <si>
    <t>Tabell mai 2023</t>
  </si>
  <si>
    <t>Fremover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</si>
</sst>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64" formatCode="_ * #,##0.00_ ;_ * \-#,##0.00_ ;_ * &quot;-&quot;??_ ;_ @_ "/>
    <numFmt numFmtId="165" formatCode="#,##0.000"/>
    <numFmt numFmtId="166" formatCode="[$-414]d/\ mmm\.\ yyyy;@"/>
    <numFmt numFmtId="167" formatCode="_ * #,##0_ ;_ * \-#,##0_ ;_ * &quot;-&quot;??_ ;_ @_ "/>
    <numFmt numFmtId="168" formatCode="_(* #,##0_);_(* \(#,##0\);_(* &quot;-&quot;??_);_(@_)"/>
    <numFmt numFmtId="169" formatCode="0.0"/>
    <numFmt numFmtId="170" formatCode="#,###,"/>
    <numFmt numFmtId="171" formatCode="0.000\ %"/>
    <numFmt numFmtId="172" formatCode="0.0\ %"/>
    <numFmt numFmtId="173" formatCode="_ * #,##0.00000_ ;_ * \-#,##0.00000_ ;_ * &quot;-&quot;??_ ;_ @_ "/>
    <numFmt numFmtId="174" formatCode="[$€-2]\ #,##0.00"/>
    <numFmt numFmtId="175" formatCode="0.00000"/>
    <numFmt numFmtId="176" formatCode="#,##0.0"/>
    <numFmt numFmtId="177" formatCode="#,##0_ ;\-#,##0\ "/>
    <numFmt numFmtId="178" formatCode="0.000"/>
  </numFmts>
  <fonts count="7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9"/>
      <name val="Calibri"/>
      <family val="2"/>
      <scheme val="minor"/>
    </font>
    <font>
      <b/>
      <sz val="14"/>
      <name val="Calibri"/>
      <family val="2"/>
      <scheme val="minor"/>
    </font>
    <font>
      <sz val="9"/>
      <name val="Calibri"/>
      <family val="2"/>
      <scheme val="minor"/>
    </font>
    <font>
      <sz val="8"/>
      <name val="Calibri"/>
      <family val="2"/>
      <scheme val="minor"/>
    </font>
    <font>
      <u/>
      <sz val="8"/>
      <color indexed="12"/>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b/>
      <sz val="8"/>
      <name val="Arial"/>
      <family val="2"/>
    </font>
    <font>
      <i/>
      <sz val="8"/>
      <name val="Arial"/>
      <family val="2"/>
    </font>
    <font>
      <i/>
      <sz val="11"/>
      <name val="Calibri"/>
      <family val="2"/>
      <scheme val="minor"/>
    </font>
    <font>
      <u/>
      <sz val="10"/>
      <color theme="10"/>
      <name val="Calibri"/>
      <family val="2"/>
      <scheme val="minor"/>
    </font>
    <font>
      <sz val="8"/>
      <color theme="1"/>
      <name val="Calibri"/>
      <family val="2"/>
      <scheme val="minor"/>
    </font>
    <font>
      <b/>
      <sz val="9"/>
      <color indexed="81"/>
      <name val="Tahoma"/>
      <family val="2"/>
    </font>
    <font>
      <sz val="12"/>
      <name val="Calibri"/>
      <family val="2"/>
      <scheme val="minor"/>
    </font>
    <font>
      <sz val="12"/>
      <color theme="1"/>
      <name val="Calibri"/>
      <family val="2"/>
      <scheme val="minor"/>
    </font>
    <font>
      <sz val="9"/>
      <color indexed="81"/>
      <name val="Tahoma"/>
      <family val="2"/>
    </font>
    <font>
      <b/>
      <sz val="11"/>
      <name val="Arial"/>
      <family val="2"/>
    </font>
    <font>
      <b/>
      <i/>
      <sz val="11"/>
      <color theme="1"/>
      <name val="Calibri"/>
      <family val="2"/>
      <scheme val="minor"/>
    </font>
    <font>
      <sz val="10"/>
      <name val="Times"/>
      <family val="1"/>
    </font>
    <font>
      <sz val="10"/>
      <name val="Times"/>
      <family val="1"/>
    </font>
    <font>
      <sz val="10"/>
      <name val="Arial"/>
      <family val="2"/>
    </font>
    <font>
      <sz val="10"/>
      <color theme="0"/>
      <name val="Calibri"/>
      <family val="2"/>
      <scheme val="minor"/>
    </font>
    <font>
      <sz val="14"/>
      <name val="Calibri"/>
      <family val="2"/>
      <scheme val="minor"/>
    </font>
    <font>
      <sz val="11"/>
      <name val="Arial"/>
      <family val="2"/>
    </font>
    <font>
      <sz val="10"/>
      <color theme="1"/>
      <name val="Calibri"/>
      <family val="2"/>
      <scheme val="minor"/>
    </font>
    <font>
      <b/>
      <sz val="20"/>
      <name val="Calibri"/>
      <family val="2"/>
      <scheme val="minor"/>
    </font>
    <font>
      <b/>
      <sz val="12"/>
      <color rgb="FFC00000"/>
      <name val="Calibri"/>
      <family val="2"/>
      <scheme val="minor"/>
    </font>
    <font>
      <i/>
      <sz val="10"/>
      <name val="Arial"/>
      <family val="2"/>
    </font>
    <font>
      <b/>
      <sz val="10"/>
      <color rgb="FFC00000"/>
      <name val="Arial"/>
      <family val="2"/>
    </font>
    <font>
      <i/>
      <sz val="11"/>
      <color theme="1"/>
      <name val="Calibri"/>
      <family val="2"/>
      <scheme val="minor"/>
    </font>
    <font>
      <sz val="16"/>
      <name val="Calibri"/>
      <family val="2"/>
      <scheme val="minor"/>
    </font>
    <font>
      <sz val="10"/>
      <name val="Times"/>
      <family val="1"/>
    </font>
    <font>
      <sz val="10"/>
      <name val="MS Sans Serif"/>
      <family val="2"/>
    </font>
    <font>
      <b/>
      <sz val="18"/>
      <name val="Calibri"/>
      <family val="2"/>
      <scheme val="minor"/>
    </font>
    <font>
      <b/>
      <sz val="11"/>
      <color rgb="FF000000"/>
      <name val="Calibri"/>
      <family val="2"/>
    </font>
    <font>
      <i/>
      <sz val="11"/>
      <color rgb="FF000000"/>
      <name val="Calibri"/>
      <family val="2"/>
    </font>
    <font>
      <b/>
      <i/>
      <sz val="11"/>
      <color rgb="FF000000"/>
      <name val="Calibri"/>
      <family val="2"/>
    </font>
    <font>
      <b/>
      <sz val="26"/>
      <color rgb="FF000000"/>
      <name val="Calibri"/>
      <family val="2"/>
    </font>
    <font>
      <b/>
      <sz val="12"/>
      <color theme="1"/>
      <name val="Calibri"/>
      <family val="2"/>
      <scheme val="minor"/>
    </font>
    <font>
      <b/>
      <sz val="12"/>
      <color theme="6" tint="-0.249977111117893"/>
      <name val="Calibri"/>
      <family val="2"/>
    </font>
    <font>
      <b/>
      <sz val="11"/>
      <color theme="6" tint="-0.249977111117893"/>
      <name val="Calibri"/>
      <family val="2"/>
      <scheme val="minor"/>
    </font>
    <font>
      <sz val="11"/>
      <name val="Calibri"/>
      <family val="2"/>
    </font>
  </fonts>
  <fills count="24">
    <fill>
      <patternFill patternType="none"/>
    </fill>
    <fill>
      <patternFill patternType="gray125"/>
    </fill>
    <fill>
      <patternFill patternType="solid">
        <fgColor indexed="13"/>
        <bgColor indexed="64"/>
      </patternFill>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39997558519241921"/>
        <bgColor theme="4" tint="0.79998168889431442"/>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0"/>
        <bgColor theme="4" tint="0.79998168889431442"/>
      </patternFill>
    </fill>
    <fill>
      <patternFill patternType="solid">
        <fgColor rgb="FFFFC00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4" tint="0.79998168889431442"/>
        <bgColor rgb="FFDCE6F1"/>
      </patternFill>
    </fill>
    <fill>
      <patternFill patternType="solid">
        <fgColor theme="4" tint="0.79998168889431442"/>
        <bgColor rgb="FF000000"/>
      </patternFill>
    </fill>
    <fill>
      <patternFill patternType="solid">
        <fgColor theme="4" tint="0.59999389629810485"/>
        <bgColor rgb="FFDCE6F1"/>
      </patternFill>
    </fill>
    <fill>
      <patternFill patternType="solid">
        <fgColor rgb="FFB8CCE4"/>
        <bgColor rgb="FF000000"/>
      </patternFill>
    </fill>
    <fill>
      <patternFill patternType="solid">
        <fgColor theme="4" tint="0.79998168889431442"/>
        <bgColor indexed="64"/>
      </patternFill>
    </fill>
  </fills>
  <borders count="7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right style="thin">
        <color theme="4" tint="0.39982299264503923"/>
      </right>
      <top/>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rgb="FFB2B2B2"/>
      </left>
      <right style="thin">
        <color rgb="FFB2B2B2"/>
      </right>
      <top style="thin">
        <color indexed="22"/>
      </top>
      <bottom style="thin">
        <color rgb="FFB2B2B2"/>
      </bottom>
      <diagonal/>
    </border>
    <border>
      <left style="thin">
        <color theme="4" tint="0.39994506668294322"/>
      </left>
      <right style="thin">
        <color theme="4" tint="0.39994506668294322"/>
      </right>
      <top/>
      <bottom style="thin">
        <color theme="4" tint="0.39994506668294322"/>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bottom style="thin">
        <color rgb="FFB2B2B2"/>
      </bottom>
      <diagonal/>
    </border>
    <border>
      <left/>
      <right style="thin">
        <color theme="0" tint="-0.24994659260841701"/>
      </right>
      <top style="thin">
        <color rgb="FFB2B2B2"/>
      </top>
      <bottom/>
      <diagonal/>
    </border>
    <border>
      <left/>
      <right style="thin">
        <color theme="0" tint="-0.24994659260841701"/>
      </right>
      <top/>
      <bottom style="thin">
        <color rgb="FFB2B2B2"/>
      </bottom>
      <diagonal/>
    </border>
    <border>
      <left/>
      <right style="thin">
        <color rgb="FFB2B2B2"/>
      </right>
      <top style="thin">
        <color rgb="FFB2B2B2"/>
      </top>
      <bottom style="thin">
        <color rgb="FFB2B2B2"/>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B2B2B2"/>
      </left>
      <right style="thin">
        <color indexed="64"/>
      </right>
      <top style="thin">
        <color rgb="FFB2B2B2"/>
      </top>
      <bottom style="thin">
        <color rgb="FFB2B2B2"/>
      </bottom>
      <diagonal/>
    </border>
    <border>
      <left style="thin">
        <color theme="4" tint="0.39994506668294322"/>
      </left>
      <right style="thin">
        <color indexed="64"/>
      </right>
      <top/>
      <bottom style="thin">
        <color indexed="64"/>
      </bottom>
      <diagonal/>
    </border>
    <border>
      <left style="thin">
        <color theme="4" tint="0.39994506668294322"/>
      </left>
      <right style="thin">
        <color indexed="64"/>
      </right>
      <top style="thin">
        <color indexed="64"/>
      </top>
      <bottom style="thin">
        <color theme="4" tint="0.39994506668294322"/>
      </bottom>
      <diagonal/>
    </border>
    <border>
      <left style="thin">
        <color theme="4" tint="0.39994506668294322"/>
      </left>
      <right/>
      <top style="thin">
        <color theme="4" tint="0.39994506668294322"/>
      </top>
      <bottom style="thin">
        <color theme="4" tint="0.39994506668294322"/>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B2B2B2"/>
      </left>
      <right style="thin">
        <color rgb="FFB2B2B2"/>
      </right>
      <top/>
      <bottom style="thin">
        <color rgb="FFB2B2B2"/>
      </bottom>
      <diagonal/>
    </border>
    <border>
      <left/>
      <right/>
      <top/>
      <bottom style="thin">
        <color theme="4" tint="0.39991454817346722"/>
      </bottom>
      <diagonal/>
    </border>
    <border>
      <left style="thin">
        <color rgb="FFB2B2B2"/>
      </left>
      <right/>
      <top style="thin">
        <color indexed="64"/>
      </top>
      <bottom style="thin">
        <color indexed="22"/>
      </bottom>
      <diagonal/>
    </border>
    <border>
      <left style="thin">
        <color rgb="FFB2B2B2"/>
      </left>
      <right/>
      <top style="thin">
        <color rgb="FFB2B2B2"/>
      </top>
      <bottom style="thin">
        <color rgb="FFB2B2B2"/>
      </bottom>
      <diagonal/>
    </border>
    <border>
      <left/>
      <right style="thin">
        <color rgb="FFB2B2B2"/>
      </right>
      <top style="thin">
        <color indexed="64"/>
      </top>
      <bottom style="thin">
        <color rgb="FFB2B2B2"/>
      </bottom>
      <diagonal/>
    </border>
    <border>
      <left/>
      <right style="thin">
        <color rgb="FFB2B2B2"/>
      </right>
      <top/>
      <bottom style="thin">
        <color indexed="22"/>
      </bottom>
      <diagonal/>
    </border>
    <border>
      <left/>
      <right style="thin">
        <color rgb="FFB2B2B2"/>
      </right>
      <top style="thin">
        <color indexed="22"/>
      </top>
      <bottom style="thin">
        <color rgb="FFB2B2B2"/>
      </bottom>
      <diagonal/>
    </border>
    <border>
      <left/>
      <right style="thin">
        <color theme="4" tint="0.39994506668294322"/>
      </right>
      <top/>
      <bottom style="thin">
        <color theme="4" tint="0.39994506668294322"/>
      </bottom>
      <diagonal/>
    </border>
    <border>
      <left/>
      <right style="thin">
        <color theme="4" tint="0.39994506668294322"/>
      </right>
      <top style="thin">
        <color theme="4" tint="0.39994506668294322"/>
      </top>
      <bottom style="thin">
        <color theme="4" tint="0.39994506668294322"/>
      </bottom>
      <diagonal/>
    </border>
    <border>
      <left/>
      <right/>
      <top/>
      <bottom style="thin">
        <color rgb="FFB2B2B2"/>
      </bottom>
      <diagonal/>
    </border>
    <border>
      <left/>
      <right/>
      <top/>
      <bottom style="thin">
        <color theme="4" tint="0.39994506668294322"/>
      </bottom>
      <diagonal/>
    </border>
    <border>
      <left/>
      <right/>
      <top style="thin">
        <color theme="4" tint="0.39994506668294322"/>
      </top>
      <bottom style="thin">
        <color theme="4" tint="0.39994506668294322"/>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22"/>
      </right>
      <top/>
      <bottom style="thin">
        <color indexed="22"/>
      </bottom>
      <diagonal/>
    </border>
    <border>
      <left style="thin">
        <color theme="4" tint="0.39994506668294322"/>
      </left>
      <right style="thin">
        <color theme="4" tint="0.39994506668294322"/>
      </right>
      <top/>
      <bottom/>
      <diagonal/>
    </border>
    <border>
      <left style="thin">
        <color rgb="FF95B3D7"/>
      </left>
      <right style="thin">
        <color rgb="FF95B3D7"/>
      </right>
      <top style="thin">
        <color rgb="FF95B3D7"/>
      </top>
      <bottom style="thin">
        <color rgb="FF95B3D7"/>
      </bottom>
      <diagonal/>
    </border>
    <border>
      <left style="thin">
        <color rgb="FF95B3D7"/>
      </left>
      <right style="thin">
        <color rgb="FF95B3D7"/>
      </right>
      <top style="thin">
        <color rgb="FF95B3D7"/>
      </top>
      <bottom/>
      <diagonal/>
    </border>
    <border>
      <left style="thin">
        <color rgb="FF95B3D7"/>
      </left>
      <right/>
      <top style="thin">
        <color rgb="FF95B3D7"/>
      </top>
      <bottom style="thin">
        <color rgb="FF95B3D7"/>
      </bottom>
      <diagonal/>
    </border>
    <border>
      <left/>
      <right/>
      <top style="thin">
        <color rgb="FF95B3D7"/>
      </top>
      <bottom style="thin">
        <color rgb="FF95B3D7"/>
      </bottom>
      <diagonal/>
    </border>
    <border>
      <left style="thin">
        <color rgb="FF95B3D7"/>
      </left>
      <right style="thin">
        <color rgb="FF95B3D7"/>
      </right>
      <top/>
      <bottom style="thin">
        <color rgb="FF95B3D7"/>
      </bottom>
      <diagonal/>
    </border>
    <border>
      <left style="thin">
        <color theme="4" tint="0.39994506668294322"/>
      </left>
      <right style="thin">
        <color theme="4" tint="0.39994506668294322"/>
      </right>
      <top/>
      <bottom style="thin">
        <color theme="4" tint="0.39991454817346722"/>
      </bottom>
      <diagonal/>
    </border>
  </borders>
  <cellStyleXfs count="38">
    <xf numFmtId="0" fontId="0" fillId="0" borderId="0"/>
    <xf numFmtId="164" fontId="13" fillId="0" borderId="0" applyFont="0" applyFill="0" applyBorder="0" applyAlignment="0" applyProtection="0"/>
    <xf numFmtId="166" fontId="12" fillId="0" borderId="0" applyFont="0" applyFill="0" applyBorder="0" applyAlignment="0" applyProtection="0"/>
    <xf numFmtId="0" fontId="16" fillId="0" borderId="0" applyNumberFormat="0" applyFill="0" applyBorder="0" applyAlignment="0" applyProtection="0">
      <alignment vertical="top"/>
      <protection locked="0"/>
    </xf>
    <xf numFmtId="0" fontId="12" fillId="0" borderId="0"/>
    <xf numFmtId="9" fontId="13" fillId="0" borderId="0" applyFont="0" applyFill="0" applyBorder="0" applyAlignment="0" applyProtection="0"/>
    <xf numFmtId="9" fontId="12" fillId="0" borderId="0" applyFont="0" applyFill="0" applyBorder="0" applyAlignment="0" applyProtection="0"/>
    <xf numFmtId="0" fontId="17" fillId="3" borderId="11" applyNumberFormat="0" applyFont="0" applyAlignment="0" applyProtection="0"/>
    <xf numFmtId="0" fontId="8" fillId="0" borderId="0"/>
    <xf numFmtId="164" fontId="8" fillId="0" borderId="0" applyFont="0" applyFill="0" applyBorder="0" applyAlignment="0" applyProtection="0"/>
    <xf numFmtId="164" fontId="22" fillId="0" borderId="0" applyFont="0" applyFill="0" applyBorder="0" applyAlignment="0" applyProtection="0"/>
    <xf numFmtId="0" fontId="36" fillId="0" borderId="0"/>
    <xf numFmtId="0" fontId="6" fillId="0" borderId="0"/>
    <xf numFmtId="0" fontId="49" fillId="0" borderId="0"/>
    <xf numFmtId="9" fontId="50" fillId="0" borderId="0" applyFont="0" applyFill="0" applyBorder="0" applyAlignment="0" applyProtection="0"/>
    <xf numFmtId="0" fontId="5" fillId="0" borderId="0"/>
    <xf numFmtId="0" fontId="5" fillId="0" borderId="0"/>
    <xf numFmtId="164" fontId="12" fillId="0" borderId="0" applyFont="0" applyFill="0" applyBorder="0" applyAlignment="0" applyProtection="0"/>
    <xf numFmtId="0" fontId="12" fillId="3" borderId="11" applyNumberFormat="0" applyFont="0" applyAlignment="0" applyProtection="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51" fillId="0" borderId="0"/>
    <xf numFmtId="0" fontId="3" fillId="0" borderId="0"/>
    <xf numFmtId="164" fontId="3" fillId="0" borderId="0" applyFont="0" applyFill="0" applyBorder="0" applyAlignment="0" applyProtection="0"/>
    <xf numFmtId="0" fontId="3" fillId="0" borderId="0"/>
    <xf numFmtId="9" fontId="49" fillId="0" borderId="0" applyFont="0" applyFill="0" applyBorder="0" applyAlignment="0" applyProtection="0"/>
    <xf numFmtId="0" fontId="3" fillId="0" borderId="0"/>
    <xf numFmtId="0" fontId="3" fillId="0" borderId="0"/>
    <xf numFmtId="0" fontId="62" fillId="0" borderId="0"/>
    <xf numFmtId="9" fontId="49" fillId="0" borderId="0" applyFont="0" applyFill="0" applyBorder="0" applyAlignment="0" applyProtection="0"/>
    <xf numFmtId="0" fontId="3" fillId="0" borderId="0"/>
    <xf numFmtId="0" fontId="3" fillId="0" borderId="0"/>
    <xf numFmtId="0" fontId="3" fillId="0" borderId="0"/>
    <xf numFmtId="0" fontId="63" fillId="0" borderId="0"/>
    <xf numFmtId="0" fontId="3" fillId="0" borderId="0"/>
  </cellStyleXfs>
  <cellXfs count="505">
    <xf numFmtId="0" fontId="0" fillId="0" borderId="0" xfId="0"/>
    <xf numFmtId="0" fontId="0" fillId="0" borderId="0" xfId="0" applyProtection="1"/>
    <xf numFmtId="165" fontId="0" fillId="0" borderId="0" xfId="0" applyNumberFormat="1" applyProtection="1"/>
    <xf numFmtId="0" fontId="9" fillId="0" borderId="0" xfId="4" applyFont="1"/>
    <xf numFmtId="0" fontId="12" fillId="0" borderId="0" xfId="0" applyFont="1"/>
    <xf numFmtId="0" fontId="10" fillId="0" borderId="0" xfId="4" applyFont="1"/>
    <xf numFmtId="0" fontId="10" fillId="0" borderId="1" xfId="4" applyFont="1" applyBorder="1" applyAlignment="1">
      <alignment horizontal="center"/>
    </xf>
    <xf numFmtId="3" fontId="10" fillId="0" borderId="1" xfId="4" applyNumberFormat="1" applyFont="1" applyBorder="1"/>
    <xf numFmtId="0" fontId="10" fillId="0" borderId="0" xfId="4" applyFont="1" applyAlignment="1">
      <alignment horizontal="center"/>
    </xf>
    <xf numFmtId="0" fontId="10" fillId="0" borderId="1" xfId="4" applyFont="1" applyBorder="1"/>
    <xf numFmtId="3" fontId="10" fillId="0" borderId="1" xfId="4" applyNumberFormat="1" applyFont="1" applyBorder="1" applyAlignment="1">
      <alignment horizontal="center"/>
    </xf>
    <xf numFmtId="3" fontId="10" fillId="0" borderId="0" xfId="4" applyNumberFormat="1" applyFont="1" applyBorder="1"/>
    <xf numFmtId="0" fontId="14" fillId="0" borderId="0" xfId="0" applyFont="1" applyProtection="1"/>
    <xf numFmtId="0" fontId="15" fillId="0" borderId="0" xfId="0" applyFont="1"/>
    <xf numFmtId="168" fontId="10" fillId="0" borderId="2" xfId="2" applyNumberFormat="1" applyFont="1" applyFill="1" applyBorder="1" applyProtection="1"/>
    <xf numFmtId="0" fontId="11" fillId="0" borderId="0" xfId="0" applyFont="1"/>
    <xf numFmtId="165" fontId="10" fillId="0" borderId="0" xfId="0" applyNumberFormat="1" applyFont="1" applyProtection="1"/>
    <xf numFmtId="0" fontId="20" fillId="0" borderId="0" xfId="8" applyFont="1"/>
    <xf numFmtId="3" fontId="21" fillId="0" borderId="13" xfId="9" applyNumberFormat="1" applyFont="1" applyFill="1" applyBorder="1" applyAlignment="1" applyProtection="1">
      <alignment horizontal="right"/>
    </xf>
    <xf numFmtId="167" fontId="21" fillId="0" borderId="16" xfId="10" applyNumberFormat="1" applyFont="1" applyFill="1" applyBorder="1" applyAlignment="1" applyProtection="1">
      <alignment horizontal="center"/>
    </xf>
    <xf numFmtId="3" fontId="21" fillId="0" borderId="0" xfId="9" applyNumberFormat="1" applyFont="1" applyFill="1" applyBorder="1" applyAlignment="1" applyProtection="1">
      <alignment horizontal="right"/>
    </xf>
    <xf numFmtId="167" fontId="21" fillId="0" borderId="16" xfId="10" applyNumberFormat="1" applyFont="1" applyFill="1" applyBorder="1" applyAlignment="1" applyProtection="1"/>
    <xf numFmtId="3" fontId="23" fillId="0" borderId="13" xfId="9" applyNumberFormat="1" applyFont="1" applyFill="1" applyBorder="1" applyAlignment="1" applyProtection="1">
      <alignment horizontal="right"/>
    </xf>
    <xf numFmtId="167" fontId="21" fillId="0" borderId="17" xfId="10" applyNumberFormat="1" applyFont="1" applyFill="1" applyBorder="1" applyAlignment="1" applyProtection="1"/>
    <xf numFmtId="0" fontId="25" fillId="0" borderId="0" xfId="8" applyFont="1"/>
    <xf numFmtId="3" fontId="20" fillId="4" borderId="18" xfId="8" applyNumberFormat="1" applyFont="1" applyFill="1" applyBorder="1" applyAlignment="1">
      <alignment horizontal="center" wrapText="1"/>
    </xf>
    <xf numFmtId="0" fontId="18" fillId="6" borderId="19" xfId="8" applyFont="1" applyFill="1" applyBorder="1" applyAlignment="1">
      <alignment horizontal="left" indent="1"/>
    </xf>
    <xf numFmtId="0" fontId="18" fillId="8" borderId="20" xfId="8" applyFont="1" applyFill="1" applyBorder="1"/>
    <xf numFmtId="167" fontId="18" fillId="8" borderId="20" xfId="8" applyNumberFormat="1" applyFont="1" applyFill="1" applyBorder="1"/>
    <xf numFmtId="167" fontId="23" fillId="9" borderId="12" xfId="9" applyNumberFormat="1" applyFont="1" applyFill="1" applyBorder="1"/>
    <xf numFmtId="167" fontId="23" fillId="7" borderId="22" xfId="9" applyNumberFormat="1" applyFont="1" applyFill="1" applyBorder="1"/>
    <xf numFmtId="167" fontId="21" fillId="7" borderId="22" xfId="9" applyNumberFormat="1" applyFont="1" applyFill="1" applyBorder="1"/>
    <xf numFmtId="0" fontId="26" fillId="0" borderId="0" xfId="0" applyFont="1" applyAlignment="1">
      <alignment horizontal="left" vertical="center" indent="2"/>
    </xf>
    <xf numFmtId="0" fontId="27" fillId="0" borderId="27" xfId="0" applyFont="1" applyBorder="1" applyAlignment="1">
      <alignment horizontal="left" vertical="center"/>
    </xf>
    <xf numFmtId="167" fontId="18" fillId="8" borderId="29" xfId="8" applyNumberFormat="1" applyFont="1" applyFill="1" applyBorder="1"/>
    <xf numFmtId="167" fontId="21" fillId="0" borderId="28" xfId="10" applyNumberFormat="1" applyFont="1" applyFill="1" applyBorder="1" applyAlignment="1" applyProtection="1">
      <alignment horizontal="center"/>
    </xf>
    <xf numFmtId="167" fontId="21" fillId="0" borderId="11" xfId="10" applyNumberFormat="1" applyFont="1" applyFill="1" applyBorder="1" applyAlignment="1" applyProtection="1">
      <alignment horizontal="center"/>
    </xf>
    <xf numFmtId="0" fontId="7" fillId="0" borderId="0" xfId="8" applyFont="1"/>
    <xf numFmtId="167" fontId="21" fillId="0" borderId="23" xfId="1" applyNumberFormat="1" applyFont="1" applyFill="1" applyBorder="1" applyProtection="1"/>
    <xf numFmtId="0" fontId="28" fillId="0" borderId="0" xfId="0" applyFont="1" applyProtection="1"/>
    <xf numFmtId="0" fontId="24" fillId="0" borderId="0" xfId="0" applyFont="1" applyProtection="1"/>
    <xf numFmtId="0" fontId="30" fillId="0" borderId="0" xfId="0" applyFont="1" applyProtection="1"/>
    <xf numFmtId="0" fontId="24" fillId="0" borderId="0" xfId="0" applyFont="1" applyBorder="1" applyAlignment="1" applyProtection="1"/>
    <xf numFmtId="0" fontId="24" fillId="0" borderId="0" xfId="0" applyFont="1"/>
    <xf numFmtId="0" fontId="23" fillId="0" borderId="0" xfId="0" applyFont="1" applyProtection="1"/>
    <xf numFmtId="0" fontId="29" fillId="0" borderId="0" xfId="0" applyFont="1" applyProtection="1"/>
    <xf numFmtId="0" fontId="29" fillId="0" borderId="0" xfId="0" applyFont="1" applyAlignment="1" applyProtection="1">
      <alignment horizontal="center" wrapText="1"/>
    </xf>
    <xf numFmtId="0" fontId="31" fillId="0" borderId="0" xfId="0" applyFont="1"/>
    <xf numFmtId="0" fontId="31" fillId="0" borderId="1" xfId="4" applyFont="1" applyBorder="1" applyProtection="1"/>
    <xf numFmtId="9" fontId="31" fillId="5" borderId="1" xfId="5" applyFont="1" applyFill="1" applyBorder="1" applyProtection="1">
      <protection locked="0"/>
    </xf>
    <xf numFmtId="167" fontId="31" fillId="5" borderId="1" xfId="1" applyNumberFormat="1" applyFont="1" applyFill="1" applyBorder="1" applyProtection="1">
      <protection locked="0"/>
    </xf>
    <xf numFmtId="0" fontId="31" fillId="0" borderId="1" xfId="4" applyFont="1" applyBorder="1"/>
    <xf numFmtId="0" fontId="32" fillId="0" borderId="0" xfId="4" applyFont="1"/>
    <xf numFmtId="0" fontId="33" fillId="0" borderId="0" xfId="3" applyFont="1" applyAlignment="1" applyProtection="1"/>
    <xf numFmtId="0" fontId="28" fillId="0" borderId="8" xfId="0" applyNumberFormat="1" applyFont="1" applyBorder="1" applyAlignment="1" applyProtection="1">
      <alignment horizontal="center"/>
    </xf>
    <xf numFmtId="0" fontId="24" fillId="0" borderId="1" xfId="0" applyFont="1" applyBorder="1" applyProtection="1"/>
    <xf numFmtId="167" fontId="24" fillId="0" borderId="1" xfId="1" applyNumberFormat="1" applyFont="1" applyBorder="1" applyProtection="1"/>
    <xf numFmtId="0" fontId="28" fillId="0" borderId="0" xfId="0" applyFont="1" applyAlignment="1" applyProtection="1">
      <alignment horizontal="center"/>
    </xf>
    <xf numFmtId="0" fontId="34" fillId="0" borderId="0" xfId="0" applyFont="1" applyProtection="1"/>
    <xf numFmtId="3" fontId="24" fillId="5" borderId="1" xfId="4" applyNumberFormat="1" applyFont="1" applyFill="1" applyBorder="1" applyProtection="1">
      <protection locked="0"/>
    </xf>
    <xf numFmtId="0" fontId="35" fillId="0" borderId="0" xfId="0" applyFont="1" applyProtection="1"/>
    <xf numFmtId="3" fontId="24" fillId="0" borderId="0" xfId="0" applyNumberFormat="1" applyFont="1" applyProtection="1"/>
    <xf numFmtId="0" fontId="32" fillId="0" borderId="1" xfId="4" applyFont="1" applyBorder="1" applyAlignment="1">
      <alignment horizontal="center" wrapText="1"/>
    </xf>
    <xf numFmtId="0" fontId="32" fillId="0" borderId="1" xfId="4" applyFont="1" applyBorder="1" applyAlignment="1">
      <alignment horizontal="center"/>
    </xf>
    <xf numFmtId="167" fontId="24" fillId="0" borderId="0" xfId="0" applyNumberFormat="1" applyFont="1" applyProtection="1"/>
    <xf numFmtId="0" fontId="30" fillId="0" borderId="0" xfId="0" applyFont="1" applyAlignment="1" applyProtection="1">
      <alignment horizontal="right"/>
    </xf>
    <xf numFmtId="0" fontId="23" fillId="0" borderId="0" xfId="0" applyFont="1" applyAlignment="1" applyProtection="1">
      <alignment horizontal="right"/>
    </xf>
    <xf numFmtId="9" fontId="21" fillId="0" borderId="23" xfId="5" applyFont="1" applyFill="1" applyBorder="1" applyProtection="1"/>
    <xf numFmtId="0" fontId="21" fillId="2" borderId="23" xfId="0" applyFont="1" applyFill="1" applyBorder="1" applyAlignment="1" applyProtection="1">
      <alignment horizontal="left"/>
      <protection locked="0"/>
    </xf>
    <xf numFmtId="0" fontId="25" fillId="0" borderId="0" xfId="8" applyFont="1" applyFill="1"/>
    <xf numFmtId="0" fontId="20" fillId="0" borderId="0" xfId="8" applyFont="1" applyFill="1"/>
    <xf numFmtId="0" fontId="6" fillId="0" borderId="0" xfId="8" applyFont="1"/>
    <xf numFmtId="0" fontId="30" fillId="10" borderId="0" xfId="0" applyFont="1" applyFill="1" applyProtection="1"/>
    <xf numFmtId="0" fontId="21" fillId="0" borderId="0" xfId="0" applyNumberFormat="1" applyFont="1" applyFill="1" applyAlignment="1" applyProtection="1">
      <alignment horizontal="left"/>
    </xf>
    <xf numFmtId="0" fontId="21" fillId="0" borderId="0" xfId="0" applyFont="1" applyFill="1" applyProtection="1"/>
    <xf numFmtId="14" fontId="21" fillId="0" borderId="0" xfId="0" applyNumberFormat="1" applyFont="1" applyFill="1" applyProtection="1"/>
    <xf numFmtId="0" fontId="21" fillId="0" borderId="0" xfId="0" applyFont="1" applyAlignment="1" applyProtection="1">
      <alignment horizontal="right"/>
    </xf>
    <xf numFmtId="0" fontId="37" fillId="0" borderId="0" xfId="8" applyFont="1" applyFill="1"/>
    <xf numFmtId="0" fontId="20" fillId="0" borderId="0" xfId="0" applyFont="1"/>
    <xf numFmtId="3" fontId="0" fillId="0" borderId="0" xfId="0" applyNumberFormat="1"/>
    <xf numFmtId="3" fontId="20" fillId="4" borderId="18" xfId="8" applyNumberFormat="1" applyFont="1" applyFill="1" applyBorder="1" applyAlignment="1">
      <alignment horizontal="left"/>
    </xf>
    <xf numFmtId="0" fontId="21" fillId="0" borderId="0" xfId="0" applyFont="1" applyAlignment="1" applyProtection="1"/>
    <xf numFmtId="0" fontId="23" fillId="0" borderId="0" xfId="0" applyFont="1" applyAlignment="1" applyProtection="1"/>
    <xf numFmtId="0" fontId="23" fillId="0" borderId="0" xfId="0" applyFont="1" applyFill="1" applyProtection="1"/>
    <xf numFmtId="0" fontId="21" fillId="0" borderId="0" xfId="0" applyFont="1" applyAlignment="1" applyProtection="1">
      <alignment horizontal="right" indent="1"/>
    </xf>
    <xf numFmtId="167" fontId="24" fillId="0" borderId="0" xfId="1" applyNumberFormat="1" applyFont="1" applyProtection="1"/>
    <xf numFmtId="167" fontId="23" fillId="0" borderId="15" xfId="10" applyNumberFormat="1" applyFont="1" applyFill="1" applyBorder="1" applyAlignment="1" applyProtection="1">
      <alignment horizontal="center"/>
    </xf>
    <xf numFmtId="0" fontId="23" fillId="0" borderId="15" xfId="10" applyNumberFormat="1" applyFont="1" applyFill="1" applyBorder="1" applyAlignment="1" applyProtection="1">
      <alignment horizontal="center"/>
    </xf>
    <xf numFmtId="167" fontId="23" fillId="0" borderId="14" xfId="10" applyNumberFormat="1" applyFont="1" applyFill="1" applyBorder="1" applyAlignment="1" applyProtection="1">
      <alignment horizontal="center"/>
    </xf>
    <xf numFmtId="167" fontId="0" fillId="0" borderId="0" xfId="1" applyNumberFormat="1" applyFont="1"/>
    <xf numFmtId="0" fontId="11" fillId="0" borderId="8" xfId="0" applyFont="1" applyBorder="1" applyAlignment="1">
      <alignment horizontal="center"/>
    </xf>
    <xf numFmtId="0" fontId="9" fillId="0" borderId="0" xfId="0" applyFont="1"/>
    <xf numFmtId="170" fontId="0" fillId="0" borderId="0" xfId="1" applyNumberFormat="1" applyFont="1"/>
    <xf numFmtId="170" fontId="18" fillId="8" borderId="20" xfId="8" applyNumberFormat="1" applyFont="1" applyFill="1" applyBorder="1"/>
    <xf numFmtId="0" fontId="24" fillId="0" borderId="0" xfId="0" applyFont="1" applyBorder="1" applyProtection="1"/>
    <xf numFmtId="0" fontId="0" fillId="0" borderId="0" xfId="0" applyAlignment="1">
      <alignment horizontal="right"/>
    </xf>
    <xf numFmtId="170" fontId="0" fillId="0" borderId="0" xfId="0" applyNumberFormat="1"/>
    <xf numFmtId="170" fontId="12" fillId="0" borderId="0" xfId="1" applyNumberFormat="1" applyFont="1"/>
    <xf numFmtId="167" fontId="21" fillId="0" borderId="16" xfId="10" applyNumberFormat="1" applyFont="1" applyFill="1" applyBorder="1" applyAlignment="1" applyProtection="1">
      <protection locked="0"/>
    </xf>
    <xf numFmtId="0" fontId="10" fillId="0" borderId="0" xfId="0" applyFont="1"/>
    <xf numFmtId="0" fontId="38" fillId="0" borderId="27" xfId="0" applyFont="1" applyBorder="1" applyAlignment="1">
      <alignment horizontal="left" vertical="center"/>
    </xf>
    <xf numFmtId="0" fontId="10" fillId="0" borderId="0" xfId="0" applyFont="1" applyAlignment="1">
      <alignment horizontal="left" vertical="center" indent="2"/>
    </xf>
    <xf numFmtId="164" fontId="18" fillId="8" borderId="20" xfId="8" applyNumberFormat="1" applyFont="1" applyFill="1" applyBorder="1"/>
    <xf numFmtId="167" fontId="39" fillId="0" borderId="0" xfId="1" applyNumberFormat="1" applyFont="1" applyFill="1" applyBorder="1" applyAlignment="1" applyProtection="1">
      <alignment horizontal="right"/>
    </xf>
    <xf numFmtId="0" fontId="39" fillId="0" borderId="0" xfId="1" applyNumberFormat="1" applyFont="1" applyFill="1" applyBorder="1" applyAlignment="1" applyProtection="1"/>
    <xf numFmtId="10" fontId="10" fillId="0" borderId="0" xfId="7" applyNumberFormat="1" applyFont="1" applyFill="1" applyBorder="1" applyAlignment="1" applyProtection="1">
      <alignment horizontal="right"/>
    </xf>
    <xf numFmtId="0" fontId="39" fillId="0" borderId="0" xfId="1" applyNumberFormat="1" applyFont="1" applyFill="1" applyBorder="1" applyAlignment="1" applyProtection="1">
      <alignment horizontal="right"/>
    </xf>
    <xf numFmtId="165" fontId="10" fillId="0" borderId="0" xfId="0" applyNumberFormat="1" applyFont="1" applyAlignment="1" applyProtection="1">
      <alignment horizontal="right"/>
    </xf>
    <xf numFmtId="168" fontId="10" fillId="0" borderId="0" xfId="2" applyNumberFormat="1" applyFont="1" applyFill="1" applyBorder="1" applyProtection="1"/>
    <xf numFmtId="172" fontId="21" fillId="0" borderId="23" xfId="5" applyNumberFormat="1" applyFont="1" applyFill="1" applyBorder="1" applyProtection="1"/>
    <xf numFmtId="164" fontId="24" fillId="0" borderId="0" xfId="0" applyNumberFormat="1" applyFont="1" applyProtection="1"/>
    <xf numFmtId="9" fontId="24" fillId="0" borderId="0" xfId="5" applyFont="1" applyProtection="1"/>
    <xf numFmtId="164" fontId="21" fillId="0" borderId="23" xfId="5" applyNumberFormat="1" applyFont="1" applyFill="1" applyBorder="1" applyProtection="1"/>
    <xf numFmtId="167" fontId="0" fillId="0" borderId="0" xfId="0" applyNumberFormat="1"/>
    <xf numFmtId="0" fontId="24" fillId="0" borderId="0" xfId="0" applyFont="1" applyAlignment="1" applyProtection="1">
      <alignment horizontal="center" wrapText="1"/>
    </xf>
    <xf numFmtId="167" fontId="18" fillId="8" borderId="20" xfId="1" applyNumberFormat="1" applyFont="1" applyFill="1" applyBorder="1"/>
    <xf numFmtId="1" fontId="21" fillId="0" borderId="0" xfId="5" applyNumberFormat="1" applyFont="1" applyAlignment="1">
      <alignment horizontal="center"/>
    </xf>
    <xf numFmtId="0" fontId="23" fillId="0" borderId="0" xfId="0" applyFont="1"/>
    <xf numFmtId="0" fontId="21" fillId="0" borderId="0" xfId="0" applyFont="1"/>
    <xf numFmtId="0" fontId="23" fillId="0" borderId="8" xfId="0" applyFont="1" applyBorder="1" applyAlignment="1">
      <alignment horizontal="left"/>
    </xf>
    <xf numFmtId="0" fontId="23" fillId="0" borderId="8" xfId="0" applyFont="1" applyBorder="1" applyAlignment="1">
      <alignment horizontal="center"/>
    </xf>
    <xf numFmtId="167" fontId="21" fillId="0" borderId="0" xfId="1" applyNumberFormat="1" applyFont="1"/>
    <xf numFmtId="0" fontId="40" fillId="0" borderId="0" xfId="0" applyFont="1"/>
    <xf numFmtId="167" fontId="40" fillId="0" borderId="0" xfId="1" applyNumberFormat="1" applyFont="1"/>
    <xf numFmtId="0" fontId="41" fillId="0" borderId="0" xfId="3" applyFont="1" applyAlignment="1" applyProtection="1"/>
    <xf numFmtId="167" fontId="21" fillId="0" borderId="0" xfId="0" applyNumberFormat="1" applyFont="1"/>
    <xf numFmtId="0" fontId="42" fillId="0" borderId="0" xfId="8" applyFont="1"/>
    <xf numFmtId="0" fontId="23" fillId="0" borderId="0" xfId="0" applyFont="1" applyBorder="1" applyAlignment="1">
      <alignment horizontal="left"/>
    </xf>
    <xf numFmtId="167" fontId="24" fillId="0" borderId="0" xfId="5" applyNumberFormat="1" applyFont="1" applyProtection="1"/>
    <xf numFmtId="169" fontId="19" fillId="13" borderId="11" xfId="7" applyNumberFormat="1" applyFont="1" applyFill="1" applyProtection="1">
      <protection locked="0"/>
    </xf>
    <xf numFmtId="167" fontId="19" fillId="13" borderId="11" xfId="1" applyNumberFormat="1" applyFont="1" applyFill="1" applyBorder="1" applyProtection="1">
      <protection locked="0"/>
    </xf>
    <xf numFmtId="167" fontId="21" fillId="0" borderId="16" xfId="10" applyNumberFormat="1" applyFont="1" applyFill="1" applyBorder="1" applyAlignment="1" applyProtection="1">
      <alignment horizontal="center"/>
      <protection locked="0"/>
    </xf>
    <xf numFmtId="164" fontId="21" fillId="0" borderId="0" xfId="0" applyNumberFormat="1" applyFont="1"/>
    <xf numFmtId="167" fontId="23" fillId="0" borderId="15" xfId="10" applyNumberFormat="1" applyFont="1" applyFill="1" applyBorder="1" applyAlignment="1" applyProtection="1">
      <alignment horizontal="left"/>
    </xf>
    <xf numFmtId="167" fontId="23" fillId="5" borderId="16" xfId="10" applyNumberFormat="1" applyFont="1" applyFill="1" applyBorder="1" applyAlignment="1" applyProtection="1"/>
    <xf numFmtId="0" fontId="21" fillId="0" borderId="0" xfId="0" applyFont="1" applyProtection="1"/>
    <xf numFmtId="173" fontId="21" fillId="0" borderId="0" xfId="0" applyNumberFormat="1" applyFont="1" applyProtection="1"/>
    <xf numFmtId="0" fontId="21" fillId="13" borderId="23" xfId="0" applyFont="1" applyFill="1" applyBorder="1" applyAlignment="1" applyProtection="1">
      <alignment horizontal="left"/>
      <protection locked="0"/>
    </xf>
    <xf numFmtId="0" fontId="44" fillId="0" borderId="6" xfId="0" applyFont="1" applyBorder="1" applyProtection="1"/>
    <xf numFmtId="0" fontId="45" fillId="0" borderId="9" xfId="8" applyFont="1" applyBorder="1"/>
    <xf numFmtId="0" fontId="24" fillId="0" borderId="8" xfId="0" applyFont="1" applyBorder="1" applyProtection="1"/>
    <xf numFmtId="0" fontId="24" fillId="0" borderId="8" xfId="0" applyFont="1" applyBorder="1" applyAlignment="1" applyProtection="1">
      <alignment horizontal="right"/>
    </xf>
    <xf numFmtId="167" fontId="18" fillId="8" borderId="49" xfId="8" applyNumberFormat="1" applyFont="1" applyFill="1" applyBorder="1"/>
    <xf numFmtId="0" fontId="44" fillId="0" borderId="5" xfId="0" applyFont="1" applyBorder="1" applyProtection="1"/>
    <xf numFmtId="0" fontId="24" fillId="0" borderId="3" xfId="0" applyFont="1" applyBorder="1" applyProtection="1"/>
    <xf numFmtId="167" fontId="18" fillId="8" borderId="50" xfId="8" applyNumberFormat="1" applyFont="1" applyFill="1" applyBorder="1"/>
    <xf numFmtId="0" fontId="11" fillId="0" borderId="0" xfId="0" applyFont="1" applyBorder="1" applyAlignment="1">
      <alignment horizontal="center"/>
    </xf>
    <xf numFmtId="170" fontId="0" fillId="5" borderId="0" xfId="1" applyNumberFormat="1" applyFont="1" applyFill="1" applyProtection="1">
      <protection locked="0"/>
    </xf>
    <xf numFmtId="170" fontId="0" fillId="5" borderId="0" xfId="1" applyNumberFormat="1" applyFont="1" applyFill="1" applyBorder="1" applyProtection="1">
      <protection locked="0"/>
    </xf>
    <xf numFmtId="170" fontId="18" fillId="8" borderId="51" xfId="8" applyNumberFormat="1" applyFont="1" applyFill="1" applyBorder="1"/>
    <xf numFmtId="9" fontId="23" fillId="14" borderId="0" xfId="5" applyFont="1" applyFill="1" applyBorder="1"/>
    <xf numFmtId="0" fontId="47" fillId="0" borderId="0" xfId="0" applyFont="1"/>
    <xf numFmtId="0" fontId="11" fillId="11" borderId="1" xfId="0" applyFont="1" applyFill="1" applyBorder="1"/>
    <xf numFmtId="0" fontId="11" fillId="11" borderId="1" xfId="0" applyFont="1" applyFill="1" applyBorder="1" applyAlignment="1">
      <alignment horizontal="center"/>
    </xf>
    <xf numFmtId="0" fontId="0" fillId="0" borderId="1" xfId="0" applyBorder="1" applyAlignment="1">
      <alignment wrapText="1"/>
    </xf>
    <xf numFmtId="0" fontId="0" fillId="0" borderId="1" xfId="0" applyBorder="1"/>
    <xf numFmtId="14" fontId="0" fillId="0" borderId="45" xfId="0" applyNumberFormat="1" applyBorder="1" applyAlignment="1">
      <alignment vertical="center"/>
    </xf>
    <xf numFmtId="0" fontId="12" fillId="0" borderId="1" xfId="0" applyFont="1" applyBorder="1" applyAlignment="1">
      <alignment vertical="center"/>
    </xf>
    <xf numFmtId="0" fontId="48" fillId="7" borderId="21" xfId="8" applyFont="1" applyFill="1" applyBorder="1" applyAlignment="1">
      <alignment horizontal="left"/>
    </xf>
    <xf numFmtId="0" fontId="18" fillId="14" borderId="0" xfId="8" applyFont="1" applyFill="1" applyBorder="1"/>
    <xf numFmtId="167" fontId="18" fillId="14" borderId="0" xfId="8" applyNumberFormat="1" applyFont="1" applyFill="1" applyBorder="1"/>
    <xf numFmtId="0" fontId="24" fillId="0" borderId="5" xfId="13" applyFont="1" applyBorder="1"/>
    <xf numFmtId="0" fontId="24" fillId="0" borderId="4" xfId="13" applyFont="1" applyBorder="1"/>
    <xf numFmtId="0" fontId="24" fillId="0" borderId="6" xfId="13" applyFont="1" applyBorder="1"/>
    <xf numFmtId="0" fontId="24" fillId="0" borderId="0" xfId="13" applyFont="1" applyBorder="1"/>
    <xf numFmtId="0" fontId="24" fillId="0" borderId="7" xfId="13" applyFont="1" applyBorder="1"/>
    <xf numFmtId="0" fontId="32" fillId="0" borderId="0" xfId="4" applyFont="1" applyFill="1" applyBorder="1" applyProtection="1">
      <protection locked="0"/>
    </xf>
    <xf numFmtId="0" fontId="21" fillId="11" borderId="0" xfId="13" applyFont="1" applyFill="1" applyBorder="1" applyProtection="1">
      <protection locked="0"/>
    </xf>
    <xf numFmtId="0" fontId="21" fillId="12" borderId="0" xfId="13" applyFont="1" applyFill="1" applyBorder="1" applyAlignment="1" applyProtection="1">
      <alignment horizontal="right"/>
      <protection locked="0"/>
    </xf>
    <xf numFmtId="0" fontId="21" fillId="12" borderId="0" xfId="13" applyFont="1" applyFill="1" applyBorder="1" applyProtection="1">
      <protection locked="0"/>
    </xf>
    <xf numFmtId="0" fontId="21" fillId="12" borderId="0" xfId="13" applyFont="1" applyFill="1" applyBorder="1" applyAlignment="1" applyProtection="1">
      <alignment horizontal="center"/>
      <protection locked="0"/>
    </xf>
    <xf numFmtId="0" fontId="24" fillId="0" borderId="0" xfId="13" applyFont="1" applyBorder="1" applyProtection="1">
      <protection locked="0"/>
    </xf>
    <xf numFmtId="3" fontId="24" fillId="0" borderId="0" xfId="13" applyNumberFormat="1" applyFont="1" applyBorder="1" applyProtection="1">
      <protection locked="0"/>
    </xf>
    <xf numFmtId="3" fontId="24" fillId="0" borderId="1" xfId="13" applyNumberFormat="1" applyFont="1" applyBorder="1" applyProtection="1">
      <protection locked="0"/>
    </xf>
    <xf numFmtId="0" fontId="28" fillId="0" borderId="0" xfId="13" applyFont="1" applyBorder="1" applyProtection="1">
      <protection locked="0"/>
    </xf>
    <xf numFmtId="0" fontId="24" fillId="0" borderId="0" xfId="13" applyFont="1" applyBorder="1" applyProtection="1"/>
    <xf numFmtId="3" fontId="24" fillId="0" borderId="0" xfId="13" applyNumberFormat="1" applyFont="1" applyBorder="1" applyProtection="1"/>
    <xf numFmtId="3" fontId="24" fillId="0" borderId="45" xfId="13" applyNumberFormat="1" applyFont="1" applyBorder="1" applyProtection="1"/>
    <xf numFmtId="171" fontId="24" fillId="0" borderId="0" xfId="14" applyNumberFormat="1" applyFont="1" applyBorder="1" applyProtection="1"/>
    <xf numFmtId="10" fontId="24" fillId="0" borderId="45" xfId="13" applyNumberFormat="1" applyFont="1" applyBorder="1" applyProtection="1"/>
    <xf numFmtId="10" fontId="24" fillId="0" borderId="0" xfId="13" applyNumberFormat="1" applyFont="1" applyBorder="1" applyProtection="1"/>
    <xf numFmtId="10" fontId="24" fillId="0" borderId="0" xfId="14" applyNumberFormat="1" applyFont="1" applyBorder="1" applyProtection="1"/>
    <xf numFmtId="3" fontId="24" fillId="0" borderId="46" xfId="13" applyNumberFormat="1" applyFont="1" applyBorder="1" applyProtection="1"/>
    <xf numFmtId="10" fontId="24" fillId="0" borderId="46" xfId="13" applyNumberFormat="1" applyFont="1" applyBorder="1" applyProtection="1"/>
    <xf numFmtId="10" fontId="24" fillId="0" borderId="47" xfId="13" applyNumberFormat="1" applyFont="1" applyBorder="1" applyProtection="1"/>
    <xf numFmtId="3" fontId="24" fillId="0" borderId="1" xfId="13" applyNumberFormat="1" applyFont="1" applyBorder="1" applyProtection="1"/>
    <xf numFmtId="0" fontId="24" fillId="0" borderId="9" xfId="13" applyFont="1" applyBorder="1"/>
    <xf numFmtId="0" fontId="24" fillId="0" borderId="8" xfId="13" applyFont="1" applyBorder="1"/>
    <xf numFmtId="0" fontId="24" fillId="0" borderId="10" xfId="13" applyFont="1" applyBorder="1"/>
    <xf numFmtId="0" fontId="10" fillId="0" borderId="0" xfId="4" applyFont="1" applyBorder="1"/>
    <xf numFmtId="0" fontId="25" fillId="0" borderId="3" xfId="15" applyFont="1" applyBorder="1"/>
    <xf numFmtId="0" fontId="49" fillId="0" borderId="3" xfId="13" applyBorder="1"/>
    <xf numFmtId="0" fontId="49" fillId="0" borderId="0" xfId="13" applyBorder="1"/>
    <xf numFmtId="0" fontId="11" fillId="0" borderId="0" xfId="13" applyFont="1" applyBorder="1"/>
    <xf numFmtId="167" fontId="31" fillId="13" borderId="0" xfId="1" applyNumberFormat="1" applyFont="1" applyFill="1" applyBorder="1" applyProtection="1">
      <protection locked="0"/>
    </xf>
    <xf numFmtId="49" fontId="21" fillId="0" borderId="0" xfId="0" applyNumberFormat="1" applyFont="1" applyFill="1" applyProtection="1"/>
    <xf numFmtId="0" fontId="18" fillId="14" borderId="0" xfId="8" applyFont="1" applyFill="1" applyBorder="1" applyAlignment="1">
      <alignment horizontal="left" indent="1"/>
    </xf>
    <xf numFmtId="167" fontId="23" fillId="13" borderId="0" xfId="9" applyNumberFormat="1" applyFont="1" applyFill="1" applyBorder="1"/>
    <xf numFmtId="0" fontId="24" fillId="15" borderId="0" xfId="24" applyFont="1" applyFill="1" applyBorder="1" applyProtection="1"/>
    <xf numFmtId="0" fontId="51" fillId="15" borderId="0" xfId="24" applyFill="1"/>
    <xf numFmtId="0" fontId="51" fillId="0" borderId="0" xfId="24"/>
    <xf numFmtId="0" fontId="52" fillId="13" borderId="0" xfId="24" applyFont="1" applyFill="1" applyBorder="1" applyProtection="1"/>
    <xf numFmtId="0" fontId="12" fillId="13" borderId="0" xfId="24" applyFont="1" applyFill="1"/>
    <xf numFmtId="0" fontId="12" fillId="0" borderId="0" xfId="24" applyFont="1"/>
    <xf numFmtId="0" fontId="24" fillId="0" borderId="0" xfId="24" applyFont="1" applyFill="1" applyBorder="1" applyProtection="1"/>
    <xf numFmtId="1" fontId="51" fillId="16" borderId="0" xfId="24" applyNumberFormat="1" applyFill="1"/>
    <xf numFmtId="0" fontId="51" fillId="16" borderId="0" xfId="24" applyFill="1"/>
    <xf numFmtId="1" fontId="11" fillId="0" borderId="0" xfId="24" applyNumberFormat="1" applyFont="1"/>
    <xf numFmtId="0" fontId="24" fillId="0" borderId="0" xfId="24" applyFont="1" applyFill="1" applyBorder="1" applyAlignment="1" applyProtection="1">
      <alignment wrapText="1"/>
    </xf>
    <xf numFmtId="0" fontId="12" fillId="0" borderId="0" xfId="24" applyFont="1" applyAlignment="1">
      <alignment horizontal="center" wrapText="1"/>
    </xf>
    <xf numFmtId="0" fontId="12" fillId="0" borderId="0" xfId="24" applyFont="1" applyAlignment="1">
      <alignment wrapText="1"/>
    </xf>
    <xf numFmtId="0" fontId="53" fillId="0" borderId="0" xfId="0" applyFont="1" applyProtection="1"/>
    <xf numFmtId="0" fontId="24" fillId="0" borderId="0" xfId="0" applyFont="1" applyAlignment="1" applyProtection="1">
      <alignment horizontal="center"/>
    </xf>
    <xf numFmtId="167" fontId="24" fillId="0" borderId="0" xfId="1" applyNumberFormat="1" applyFont="1" applyBorder="1" applyProtection="1"/>
    <xf numFmtId="0" fontId="0" fillId="0" borderId="0" xfId="0" applyBorder="1"/>
    <xf numFmtId="0" fontId="24" fillId="0" borderId="6" xfId="0" applyFont="1" applyBorder="1" applyProtection="1"/>
    <xf numFmtId="3" fontId="23" fillId="0" borderId="0" xfId="9" applyNumberFormat="1" applyFont="1" applyFill="1" applyBorder="1" applyAlignment="1" applyProtection="1">
      <alignment horizontal="right"/>
    </xf>
    <xf numFmtId="167" fontId="23" fillId="0" borderId="41" xfId="10" applyNumberFormat="1" applyFont="1" applyFill="1" applyBorder="1" applyAlignment="1" applyProtection="1">
      <alignment horizontal="center"/>
    </xf>
    <xf numFmtId="1" fontId="24" fillId="0" borderId="0" xfId="0" applyNumberFormat="1" applyFont="1" applyProtection="1"/>
    <xf numFmtId="1" fontId="32" fillId="0" borderId="1" xfId="4" applyNumberFormat="1" applyFont="1" applyBorder="1" applyAlignment="1">
      <alignment horizontal="center"/>
    </xf>
    <xf numFmtId="1" fontId="21" fillId="0" borderId="13" xfId="9" applyNumberFormat="1" applyFont="1" applyFill="1" applyBorder="1" applyAlignment="1" applyProtection="1">
      <alignment horizontal="right"/>
    </xf>
    <xf numFmtId="1" fontId="21" fillId="0" borderId="0" xfId="9" applyNumberFormat="1" applyFont="1" applyFill="1" applyBorder="1" applyAlignment="1" applyProtection="1">
      <alignment horizontal="right"/>
    </xf>
    <xf numFmtId="3" fontId="34" fillId="0" borderId="0" xfId="0" applyNumberFormat="1" applyFont="1" applyProtection="1"/>
    <xf numFmtId="4" fontId="21" fillId="0" borderId="0" xfId="0" applyNumberFormat="1" applyFont="1"/>
    <xf numFmtId="174" fontId="21" fillId="0" borderId="0" xfId="0" applyNumberFormat="1" applyFont="1"/>
    <xf numFmtId="3" fontId="23" fillId="0" borderId="0" xfId="0" applyNumberFormat="1" applyFont="1" applyBorder="1" applyAlignment="1">
      <alignment horizontal="right"/>
    </xf>
    <xf numFmtId="3" fontId="21" fillId="0" borderId="0" xfId="0" applyNumberFormat="1" applyFont="1" applyBorder="1"/>
    <xf numFmtId="0" fontId="54" fillId="0" borderId="0" xfId="0" applyFont="1"/>
    <xf numFmtId="0" fontId="56" fillId="0" borderId="0" xfId="0" applyFont="1"/>
    <xf numFmtId="4" fontId="24" fillId="0" borderId="0" xfId="0" applyNumberFormat="1" applyFont="1"/>
    <xf numFmtId="10" fontId="24" fillId="0" borderId="0" xfId="0" applyNumberFormat="1" applyFont="1"/>
    <xf numFmtId="3" fontId="28" fillId="0" borderId="0" xfId="0" applyNumberFormat="1" applyFont="1"/>
    <xf numFmtId="3" fontId="24" fillId="0" borderId="0" xfId="0" applyNumberFormat="1" applyFont="1"/>
    <xf numFmtId="0" fontId="34" fillId="0" borderId="0" xfId="0" applyFont="1"/>
    <xf numFmtId="175" fontId="24" fillId="0" borderId="0" xfId="0" applyNumberFormat="1" applyFont="1"/>
    <xf numFmtId="0" fontId="30" fillId="17" borderId="0" xfId="0" applyFont="1" applyFill="1"/>
    <xf numFmtId="0" fontId="53" fillId="0" borderId="0" xfId="0" applyFont="1"/>
    <xf numFmtId="10" fontId="44" fillId="0" borderId="0" xfId="0" applyNumberFormat="1" applyFont="1"/>
    <xf numFmtId="10" fontId="53" fillId="0" borderId="0" xfId="0" applyNumberFormat="1" applyFont="1"/>
    <xf numFmtId="3" fontId="30" fillId="0" borderId="0" xfId="0" applyNumberFormat="1" applyFont="1"/>
    <xf numFmtId="175" fontId="53" fillId="0" borderId="0" xfId="0" applyNumberFormat="1" applyFont="1"/>
    <xf numFmtId="0" fontId="53" fillId="0" borderId="0" xfId="0" applyFont="1" applyFill="1"/>
    <xf numFmtId="3" fontId="21" fillId="0" borderId="0" xfId="0" applyNumberFormat="1" applyFont="1"/>
    <xf numFmtId="0" fontId="57" fillId="0" borderId="1" xfId="0" applyFont="1" applyBorder="1" applyAlignment="1">
      <alignment horizontal="center" vertical="top" wrapText="1"/>
    </xf>
    <xf numFmtId="0" fontId="21" fillId="0" borderId="1" xfId="0" applyFont="1" applyBorder="1" applyAlignment="1">
      <alignment horizontal="center"/>
    </xf>
    <xf numFmtId="175" fontId="21" fillId="0" borderId="1" xfId="0" applyNumberFormat="1" applyFont="1" applyBorder="1" applyAlignment="1">
      <alignment horizontal="center"/>
    </xf>
    <xf numFmtId="3" fontId="55" fillId="0" borderId="1" xfId="0" applyNumberFormat="1" applyFont="1" applyBorder="1" applyAlignment="1">
      <alignment horizontal="center" vertical="center" wrapText="1"/>
    </xf>
    <xf numFmtId="3" fontId="21" fillId="0" borderId="1" xfId="0" applyNumberFormat="1" applyFont="1" applyBorder="1" applyAlignment="1">
      <alignment horizontal="center" vertical="center"/>
    </xf>
    <xf numFmtId="0" fontId="24" fillId="0" borderId="1" xfId="0" applyFont="1" applyBorder="1" applyAlignment="1">
      <alignment horizontal="center" vertical="center" wrapText="1"/>
    </xf>
    <xf numFmtId="0" fontId="25" fillId="0" borderId="0" xfId="0" applyFont="1"/>
    <xf numFmtId="175" fontId="23" fillId="0" borderId="0" xfId="0" applyNumberFormat="1" applyFont="1"/>
    <xf numFmtId="0" fontId="23" fillId="0" borderId="0" xfId="0" applyFont="1" applyFill="1"/>
    <xf numFmtId="10" fontId="21" fillId="0" borderId="0" xfId="0" applyNumberFormat="1" applyFont="1"/>
    <xf numFmtId="3" fontId="23" fillId="0" borderId="0" xfId="0" applyNumberFormat="1" applyFont="1"/>
    <xf numFmtId="175" fontId="21" fillId="0" borderId="0" xfId="0" applyNumberFormat="1" applyFont="1" applyAlignment="1">
      <alignment horizontal="right"/>
    </xf>
    <xf numFmtId="0" fontId="44" fillId="0" borderId="0" xfId="0" applyFont="1"/>
    <xf numFmtId="0" fontId="58" fillId="0" borderId="0" xfId="0" applyFont="1"/>
    <xf numFmtId="0" fontId="45" fillId="0" borderId="0" xfId="0" applyFont="1"/>
    <xf numFmtId="0" fontId="23" fillId="0" borderId="0" xfId="0" applyFont="1" applyAlignment="1"/>
    <xf numFmtId="0" fontId="59" fillId="0" borderId="6" xfId="0" applyFont="1" applyBorder="1"/>
    <xf numFmtId="0" fontId="59" fillId="0" borderId="0" xfId="0" applyFont="1" applyBorder="1"/>
    <xf numFmtId="0" fontId="21" fillId="0" borderId="6" xfId="0" applyFont="1" applyBorder="1"/>
    <xf numFmtId="175" fontId="21" fillId="0" borderId="0" xfId="0" applyNumberFormat="1" applyFont="1" applyBorder="1" applyAlignment="1">
      <alignment horizontal="right"/>
    </xf>
    <xf numFmtId="0" fontId="21" fillId="0" borderId="0" xfId="0" applyFont="1" applyBorder="1"/>
    <xf numFmtId="3" fontId="24" fillId="0" borderId="1" xfId="0" applyNumberFormat="1" applyFont="1" applyBorder="1" applyAlignment="1">
      <alignment horizontal="center" vertical="center" wrapText="1"/>
    </xf>
    <xf numFmtId="0" fontId="0" fillId="0" borderId="6" xfId="0" applyBorder="1"/>
    <xf numFmtId="0" fontId="12" fillId="0" borderId="0" xfId="0" applyFont="1" applyBorder="1"/>
    <xf numFmtId="167" fontId="21" fillId="0" borderId="0" xfId="1" applyNumberFormat="1" applyFont="1" applyFill="1" applyBorder="1" applyProtection="1"/>
    <xf numFmtId="3" fontId="21" fillId="2" borderId="0" xfId="0" applyNumberFormat="1" applyFont="1" applyFill="1" applyBorder="1" applyAlignment="1" applyProtection="1">
      <alignment horizontal="right"/>
      <protection locked="0"/>
    </xf>
    <xf numFmtId="0" fontId="24" fillId="0" borderId="0" xfId="0" applyNumberFormat="1" applyFont="1" applyBorder="1" applyAlignment="1" applyProtection="1">
      <alignment horizontal="center"/>
    </xf>
    <xf numFmtId="0" fontId="24" fillId="0" borderId="0" xfId="0" applyFont="1" applyBorder="1" applyAlignment="1" applyProtection="1">
      <alignment horizontal="center"/>
    </xf>
    <xf numFmtId="3" fontId="24" fillId="13" borderId="0" xfId="4" applyNumberFormat="1" applyFont="1" applyFill="1" applyBorder="1" applyProtection="1">
      <protection locked="0"/>
    </xf>
    <xf numFmtId="167" fontId="23" fillId="0" borderId="0" xfId="10" applyNumberFormat="1" applyFont="1" applyFill="1" applyBorder="1" applyAlignment="1" applyProtection="1">
      <alignment horizontal="center"/>
    </xf>
    <xf numFmtId="0" fontId="23" fillId="0" borderId="56" xfId="10" applyNumberFormat="1" applyFont="1" applyFill="1" applyBorder="1" applyAlignment="1" applyProtection="1">
      <alignment horizontal="center"/>
    </xf>
    <xf numFmtId="164" fontId="18" fillId="8" borderId="51" xfId="8" applyNumberFormat="1" applyFont="1" applyFill="1" applyBorder="1"/>
    <xf numFmtId="167" fontId="23" fillId="0" borderId="58" xfId="10" applyNumberFormat="1" applyFont="1" applyFill="1" applyBorder="1" applyAlignment="1" applyProtection="1">
      <alignment horizontal="center"/>
    </xf>
    <xf numFmtId="164" fontId="21" fillId="0" borderId="59" xfId="1" applyNumberFormat="1" applyFont="1" applyFill="1" applyBorder="1" applyAlignment="1" applyProtection="1">
      <alignment horizontal="center"/>
    </xf>
    <xf numFmtId="164" fontId="21" fillId="0" borderId="60" xfId="1" applyNumberFormat="1" applyFont="1" applyFill="1" applyBorder="1" applyAlignment="1" applyProtection="1">
      <alignment horizontal="center"/>
    </xf>
    <xf numFmtId="164" fontId="18" fillId="8" borderId="61" xfId="1" applyNumberFormat="1" applyFont="1" applyFill="1" applyBorder="1"/>
    <xf numFmtId="164" fontId="18" fillId="8" borderId="62" xfId="8" applyNumberFormat="1" applyFont="1" applyFill="1" applyBorder="1"/>
    <xf numFmtId="167" fontId="18" fillId="8" borderId="51" xfId="8" applyNumberFormat="1" applyFont="1" applyFill="1" applyBorder="1"/>
    <xf numFmtId="167" fontId="21" fillId="0" borderId="44" xfId="10" applyNumberFormat="1" applyFont="1" applyFill="1" applyBorder="1" applyAlignment="1" applyProtection="1">
      <alignment horizontal="center"/>
    </xf>
    <xf numFmtId="167" fontId="18" fillId="8" borderId="61" xfId="8" applyNumberFormat="1" applyFont="1" applyFill="1" applyBorder="1"/>
    <xf numFmtId="0" fontId="10" fillId="13" borderId="0" xfId="4" applyFont="1" applyFill="1" applyBorder="1"/>
    <xf numFmtId="0" fontId="10" fillId="0" borderId="2" xfId="4" applyFont="1" applyBorder="1" applyAlignment="1">
      <alignment horizontal="center"/>
    </xf>
    <xf numFmtId="3" fontId="10" fillId="0" borderId="2" xfId="4" applyNumberFormat="1" applyFont="1" applyBorder="1"/>
    <xf numFmtId="167" fontId="21" fillId="0" borderId="38" xfId="1" applyNumberFormat="1" applyFont="1" applyFill="1" applyBorder="1" applyProtection="1"/>
    <xf numFmtId="0" fontId="10" fillId="13" borderId="0" xfId="4" applyFont="1" applyFill="1" applyBorder="1" applyAlignment="1">
      <alignment horizontal="center"/>
    </xf>
    <xf numFmtId="3" fontId="10" fillId="13" borderId="0" xfId="4" applyNumberFormat="1" applyFont="1" applyFill="1" applyBorder="1"/>
    <xf numFmtId="0" fontId="0" fillId="13" borderId="0" xfId="0" applyFill="1" applyBorder="1"/>
    <xf numFmtId="167" fontId="21" fillId="13" borderId="0" xfId="1" applyNumberFormat="1" applyFont="1" applyFill="1" applyBorder="1" applyProtection="1"/>
    <xf numFmtId="0" fontId="60" fillId="7" borderId="21" xfId="8" applyFont="1" applyFill="1" applyBorder="1" applyAlignment="1">
      <alignment horizontal="left"/>
    </xf>
    <xf numFmtId="0" fontId="44" fillId="0" borderId="1" xfId="0" applyFont="1" applyBorder="1" applyAlignment="1">
      <alignment horizontal="left" vertical="top" wrapText="1"/>
    </xf>
    <xf numFmtId="0" fontId="61" fillId="0" borderId="1" xfId="0" applyFont="1" applyBorder="1" applyProtection="1"/>
    <xf numFmtId="167" fontId="21" fillId="0" borderId="54" xfId="10" applyNumberFormat="1" applyFont="1" applyFill="1" applyBorder="1" applyAlignment="1" applyProtection="1">
      <alignment horizontal="center"/>
    </xf>
    <xf numFmtId="167" fontId="21" fillId="0" borderId="11" xfId="10" applyNumberFormat="1" applyFont="1" applyFill="1" applyBorder="1" applyAlignment="1" applyProtection="1">
      <alignment horizontal="left"/>
    </xf>
    <xf numFmtId="0" fontId="54" fillId="10" borderId="0" xfId="0" applyFont="1" applyFill="1"/>
    <xf numFmtId="0" fontId="21" fillId="10" borderId="1" xfId="0" applyFont="1" applyFill="1" applyBorder="1" applyAlignment="1">
      <alignment horizontal="center"/>
    </xf>
    <xf numFmtId="3" fontId="21" fillId="10" borderId="1" xfId="0" applyNumberFormat="1" applyFont="1" applyFill="1" applyBorder="1" applyAlignment="1">
      <alignment horizontal="center" vertical="center"/>
    </xf>
    <xf numFmtId="0" fontId="21" fillId="10" borderId="0" xfId="0" applyFont="1" applyFill="1" applyAlignment="1">
      <alignment horizontal="center" vertical="center"/>
    </xf>
    <xf numFmtId="0" fontId="21" fillId="0" borderId="0" xfId="0" applyFont="1" applyAlignment="1" applyProtection="1">
      <alignment horizontal="left" indent="1"/>
    </xf>
    <xf numFmtId="4" fontId="44" fillId="13" borderId="1" xfId="4" applyNumberFormat="1" applyFont="1" applyFill="1" applyBorder="1" applyProtection="1">
      <protection locked="0"/>
    </xf>
    <xf numFmtId="2" fontId="30" fillId="0" borderId="15" xfId="10" applyNumberFormat="1" applyFont="1" applyFill="1" applyBorder="1" applyAlignment="1" applyProtection="1">
      <alignment horizontal="left"/>
    </xf>
    <xf numFmtId="0" fontId="23" fillId="0" borderId="3" xfId="10" applyNumberFormat="1" applyFont="1" applyFill="1" applyBorder="1" applyAlignment="1" applyProtection="1">
      <alignment horizontal="center"/>
    </xf>
    <xf numFmtId="164" fontId="18" fillId="8" borderId="64" xfId="8" applyNumberFormat="1" applyFont="1" applyFill="1" applyBorder="1"/>
    <xf numFmtId="164" fontId="18" fillId="8" borderId="65" xfId="8" applyNumberFormat="1" applyFont="1" applyFill="1" applyBorder="1"/>
    <xf numFmtId="167" fontId="23" fillId="5" borderId="0" xfId="9" applyNumberFormat="1" applyFont="1" applyFill="1" applyBorder="1"/>
    <xf numFmtId="167" fontId="35" fillId="0" borderId="53" xfId="1" applyNumberFormat="1" applyFont="1" applyBorder="1" applyProtection="1"/>
    <xf numFmtId="0" fontId="21" fillId="13" borderId="23" xfId="0" applyFont="1" applyFill="1" applyBorder="1" applyAlignment="1" applyProtection="1">
      <alignment horizontal="center"/>
      <protection locked="0"/>
    </xf>
    <xf numFmtId="0" fontId="35" fillId="0" borderId="69" xfId="0" applyFont="1" applyBorder="1" applyProtection="1"/>
    <xf numFmtId="3" fontId="30" fillId="13" borderId="70" xfId="4" applyNumberFormat="1" applyFont="1" applyFill="1" applyBorder="1" applyProtection="1">
      <protection locked="0"/>
    </xf>
    <xf numFmtId="4" fontId="34" fillId="13" borderId="1" xfId="4" applyNumberFormat="1" applyFont="1" applyFill="1" applyBorder="1" applyProtection="1">
      <protection locked="0"/>
    </xf>
    <xf numFmtId="0" fontId="0" fillId="0" borderId="0" xfId="0"/>
    <xf numFmtId="0" fontId="21" fillId="13" borderId="23" xfId="0" applyFont="1" applyFill="1" applyBorder="1" applyAlignment="1" applyProtection="1">
      <alignment horizontal="center"/>
    </xf>
    <xf numFmtId="167" fontId="35" fillId="0" borderId="67" xfId="1" applyNumberFormat="1" applyFont="1" applyBorder="1" applyProtection="1"/>
    <xf numFmtId="3" fontId="53" fillId="13" borderId="1" xfId="4" applyNumberFormat="1" applyFont="1" applyFill="1" applyBorder="1" applyProtection="1">
      <protection locked="0"/>
    </xf>
    <xf numFmtId="0" fontId="61" fillId="0" borderId="45" xfId="0" applyFont="1" applyBorder="1" applyProtection="1"/>
    <xf numFmtId="0" fontId="64" fillId="0" borderId="67" xfId="0" applyFont="1" applyBorder="1"/>
    <xf numFmtId="3" fontId="53" fillId="13" borderId="45" xfId="4" applyNumberFormat="1" applyFont="1" applyFill="1" applyBorder="1" applyProtection="1">
      <protection locked="0"/>
    </xf>
    <xf numFmtId="0" fontId="0" fillId="0" borderId="0" xfId="0"/>
    <xf numFmtId="0" fontId="24" fillId="0" borderId="0" xfId="0" applyFont="1"/>
    <xf numFmtId="164" fontId="18" fillId="14" borderId="20" xfId="8" applyNumberFormat="1" applyFont="1" applyFill="1" applyBorder="1"/>
    <xf numFmtId="3" fontId="44" fillId="0" borderId="0" xfId="0" applyNumberFormat="1" applyFont="1" applyProtection="1"/>
    <xf numFmtId="175" fontId="64" fillId="0" borderId="68" xfId="0" applyNumberFormat="1" applyFont="1" applyBorder="1" applyAlignment="1">
      <alignment horizontal="right"/>
    </xf>
    <xf numFmtId="0" fontId="34" fillId="0" borderId="66" xfId="0" applyFont="1" applyBorder="1"/>
    <xf numFmtId="0" fontId="30" fillId="0" borderId="8" xfId="0" applyNumberFormat="1" applyFont="1" applyBorder="1" applyAlignment="1" applyProtection="1">
      <alignment horizontal="center"/>
    </xf>
    <xf numFmtId="167" fontId="30" fillId="0" borderId="16" xfId="10" applyNumberFormat="1" applyFont="1" applyFill="1" applyBorder="1" applyAlignment="1" applyProtection="1">
      <protection locked="0"/>
    </xf>
    <xf numFmtId="3" fontId="28" fillId="0" borderId="0" xfId="0" applyNumberFormat="1" applyFont="1" applyProtection="1"/>
    <xf numFmtId="9" fontId="21" fillId="0" borderId="0" xfId="5" applyFont="1" applyFill="1" applyBorder="1" applyProtection="1"/>
    <xf numFmtId="3" fontId="61" fillId="0" borderId="0" xfId="0" applyNumberFormat="1" applyFont="1" applyProtection="1"/>
    <xf numFmtId="0" fontId="20" fillId="14" borderId="0" xfId="8" applyFont="1" applyFill="1" applyBorder="1"/>
    <xf numFmtId="9" fontId="21" fillId="0" borderId="11" xfId="5" applyFont="1" applyFill="1" applyBorder="1" applyAlignment="1" applyProtection="1">
      <alignment horizontal="center"/>
    </xf>
    <xf numFmtId="0" fontId="20" fillId="13" borderId="0" xfId="8" applyFont="1" applyFill="1"/>
    <xf numFmtId="0" fontId="0" fillId="0" borderId="1" xfId="0" applyBorder="1" applyAlignment="1">
      <alignment horizontal="left" wrapText="1"/>
    </xf>
    <xf numFmtId="0" fontId="0" fillId="0" borderId="1" xfId="0" applyBorder="1" applyAlignment="1">
      <alignment horizontal="center" wrapText="1"/>
    </xf>
    <xf numFmtId="0" fontId="12" fillId="0" borderId="1" xfId="0" applyFont="1" applyBorder="1" applyAlignment="1">
      <alignment horizontal="center" wrapText="1"/>
    </xf>
    <xf numFmtId="0" fontId="35" fillId="0" borderId="0" xfId="0" applyFont="1" applyBorder="1" applyAlignment="1" applyProtection="1">
      <alignment horizontal="center"/>
    </xf>
    <xf numFmtId="167" fontId="21" fillId="0" borderId="41" xfId="10" applyNumberFormat="1" applyFont="1" applyFill="1" applyBorder="1" applyAlignment="1" applyProtection="1">
      <alignment horizontal="center"/>
    </xf>
    <xf numFmtId="3" fontId="23" fillId="0" borderId="71" xfId="9" applyNumberFormat="1" applyFont="1" applyFill="1" applyBorder="1" applyAlignment="1" applyProtection="1">
      <alignment horizontal="right"/>
    </xf>
    <xf numFmtId="167" fontId="21" fillId="18" borderId="55" xfId="9" applyNumberFormat="1" applyFont="1" applyFill="1" applyBorder="1"/>
    <xf numFmtId="167" fontId="23" fillId="18" borderId="55" xfId="9" applyNumberFormat="1" applyFont="1" applyFill="1" applyBorder="1"/>
    <xf numFmtId="167" fontId="60" fillId="7" borderId="21" xfId="8" applyNumberFormat="1" applyFont="1" applyFill="1" applyBorder="1" applyAlignment="1">
      <alignment horizontal="left"/>
    </xf>
    <xf numFmtId="169" fontId="2" fillId="3" borderId="11" xfId="7" applyNumberFormat="1" applyFont="1" applyProtection="1">
      <protection locked="0"/>
    </xf>
    <xf numFmtId="167" fontId="40" fillId="7" borderId="22" xfId="9" applyNumberFormat="1" applyFont="1" applyFill="1" applyBorder="1"/>
    <xf numFmtId="3" fontId="65" fillId="19" borderId="73" xfId="8" applyNumberFormat="1" applyFont="1" applyFill="1" applyBorder="1" applyAlignment="1">
      <alignment horizontal="left" wrapText="1"/>
    </xf>
    <xf numFmtId="0" fontId="65" fillId="20" borderId="73" xfId="8" applyFont="1" applyFill="1" applyBorder="1" applyAlignment="1">
      <alignment horizontal="left"/>
    </xf>
    <xf numFmtId="0" fontId="65" fillId="20" borderId="74" xfId="8" applyFont="1" applyFill="1" applyBorder="1" applyAlignment="1">
      <alignment horizontal="left"/>
    </xf>
    <xf numFmtId="0" fontId="60" fillId="18" borderId="72" xfId="8" applyFont="1" applyFill="1" applyBorder="1" applyAlignment="1">
      <alignment horizontal="left"/>
    </xf>
    <xf numFmtId="167" fontId="21" fillId="18" borderId="0" xfId="9" applyNumberFormat="1" applyFont="1" applyFill="1" applyBorder="1"/>
    <xf numFmtId="167" fontId="23" fillId="18" borderId="0" xfId="9" applyNumberFormat="1" applyFont="1" applyFill="1" applyBorder="1"/>
    <xf numFmtId="3" fontId="65" fillId="21" borderId="73" xfId="8" applyNumberFormat="1" applyFont="1" applyFill="1" applyBorder="1" applyAlignment="1">
      <alignment horizontal="left" wrapText="1"/>
    </xf>
    <xf numFmtId="3" fontId="66" fillId="21" borderId="73" xfId="8" applyNumberFormat="1" applyFont="1" applyFill="1" applyBorder="1" applyAlignment="1">
      <alignment horizontal="left" wrapText="1"/>
    </xf>
    <xf numFmtId="3" fontId="65" fillId="21" borderId="73" xfId="8" applyNumberFormat="1" applyFont="1" applyFill="1" applyBorder="1" applyAlignment="1">
      <alignment horizontal="right" wrapText="1"/>
    </xf>
    <xf numFmtId="3" fontId="66" fillId="21" borderId="73" xfId="8" applyNumberFormat="1" applyFont="1" applyFill="1" applyBorder="1" applyAlignment="1">
      <alignment horizontal="right" wrapText="1"/>
    </xf>
    <xf numFmtId="0" fontId="65" fillId="22" borderId="73" xfId="8" applyFont="1" applyFill="1" applyBorder="1" applyAlignment="1">
      <alignment horizontal="left"/>
    </xf>
    <xf numFmtId="0" fontId="66" fillId="22" borderId="73" xfId="8" applyFont="1" applyFill="1" applyBorder="1" applyAlignment="1">
      <alignment horizontal="left"/>
    </xf>
    <xf numFmtId="0" fontId="66" fillId="22" borderId="0" xfId="8" applyFont="1" applyFill="1" applyBorder="1" applyAlignment="1">
      <alignment horizontal="left"/>
    </xf>
    <xf numFmtId="0" fontId="67" fillId="22" borderId="73" xfId="8" applyFont="1" applyFill="1" applyBorder="1" applyAlignment="1">
      <alignment horizontal="left"/>
    </xf>
    <xf numFmtId="3" fontId="65" fillId="19" borderId="77" xfId="8" applyNumberFormat="1" applyFont="1" applyFill="1" applyBorder="1" applyAlignment="1">
      <alignment horizontal="left" wrapText="1"/>
    </xf>
    <xf numFmtId="3" fontId="36" fillId="19" borderId="73" xfId="8" applyNumberFormat="1" applyFont="1" applyFill="1" applyBorder="1" applyAlignment="1">
      <alignment horizontal="right" wrapText="1"/>
    </xf>
    <xf numFmtId="14" fontId="36" fillId="19" borderId="73" xfId="8" applyNumberFormat="1" applyFont="1" applyFill="1" applyBorder="1" applyAlignment="1">
      <alignment horizontal="right" wrapText="1"/>
    </xf>
    <xf numFmtId="0" fontId="23" fillId="7" borderId="22" xfId="9" applyNumberFormat="1" applyFont="1" applyFill="1" applyBorder="1" applyAlignment="1">
      <alignment horizontal="center"/>
    </xf>
    <xf numFmtId="167" fontId="23" fillId="7" borderId="12" xfId="9" applyNumberFormat="1" applyFont="1" applyFill="1" applyBorder="1"/>
    <xf numFmtId="0" fontId="60" fillId="18" borderId="78" xfId="8" applyFont="1" applyFill="1" applyBorder="1" applyAlignment="1">
      <alignment horizontal="left"/>
    </xf>
    <xf numFmtId="0" fontId="69" fillId="0" borderId="0" xfId="0" applyFont="1" applyBorder="1" applyAlignment="1">
      <alignment vertical="center"/>
    </xf>
    <xf numFmtId="0" fontId="20" fillId="0" borderId="0" xfId="0" applyFont="1" applyBorder="1" applyAlignment="1">
      <alignment vertical="center"/>
    </xf>
    <xf numFmtId="0" fontId="0" fillId="0" borderId="0" xfId="0" applyAlignment="1"/>
    <xf numFmtId="0" fontId="20" fillId="0" borderId="0" xfId="0" applyFont="1" applyAlignment="1"/>
    <xf numFmtId="167" fontId="20" fillId="7" borderId="21" xfId="8" applyNumberFormat="1" applyFont="1" applyFill="1" applyBorder="1" applyAlignment="1">
      <alignment horizontal="left"/>
    </xf>
    <xf numFmtId="0" fontId="70" fillId="20" borderId="1" xfId="8" applyFont="1" applyFill="1" applyBorder="1" applyAlignment="1">
      <alignment horizontal="left"/>
    </xf>
    <xf numFmtId="167" fontId="71" fillId="7" borderId="1" xfId="9" applyNumberFormat="1" applyFont="1" applyFill="1" applyBorder="1"/>
    <xf numFmtId="176" fontId="36" fillId="19" borderId="73" xfId="8" applyNumberFormat="1" applyFont="1" applyFill="1" applyBorder="1" applyAlignment="1">
      <alignment horizontal="right" wrapText="1"/>
    </xf>
    <xf numFmtId="0" fontId="34" fillId="0" borderId="1" xfId="0" applyFont="1" applyBorder="1" applyAlignment="1">
      <alignment horizontal="center" vertical="top" wrapText="1"/>
    </xf>
    <xf numFmtId="0" fontId="12" fillId="0" borderId="1" xfId="0" applyFont="1" applyBorder="1" applyAlignment="1">
      <alignment wrapText="1"/>
    </xf>
    <xf numFmtId="0" fontId="2" fillId="0" borderId="0" xfId="8" applyFont="1" applyAlignment="1">
      <alignment horizontal="right"/>
    </xf>
    <xf numFmtId="0" fontId="2" fillId="0" borderId="0" xfId="8" applyFont="1"/>
    <xf numFmtId="0" fontId="2" fillId="0" borderId="41" xfId="8" applyFont="1" applyBorder="1"/>
    <xf numFmtId="169" fontId="2" fillId="3" borderId="23" xfId="7" applyNumberFormat="1" applyFont="1" applyBorder="1" applyAlignment="1" applyProtection="1">
      <alignment horizontal="left" wrapText="1"/>
      <protection locked="0"/>
    </xf>
    <xf numFmtId="169" fontId="2" fillId="3" borderId="23" xfId="7" applyNumberFormat="1" applyFont="1" applyBorder="1" applyAlignment="1" applyProtection="1">
      <alignment horizontal="left"/>
      <protection locked="0"/>
    </xf>
    <xf numFmtId="1" fontId="2" fillId="3" borderId="23" xfId="7" applyNumberFormat="1" applyFont="1" applyBorder="1" applyAlignment="1" applyProtection="1">
      <alignment horizontal="left"/>
      <protection locked="0"/>
    </xf>
    <xf numFmtId="0" fontId="2" fillId="3" borderId="23" xfId="7" applyNumberFormat="1" applyFont="1" applyBorder="1" applyAlignment="1" applyProtection="1">
      <alignment horizontal="left"/>
      <protection locked="0"/>
    </xf>
    <xf numFmtId="49" fontId="2" fillId="3" borderId="23" xfId="7" applyNumberFormat="1" applyFont="1" applyBorder="1" applyAlignment="1" applyProtection="1">
      <alignment horizontal="left"/>
      <protection locked="0"/>
    </xf>
    <xf numFmtId="0" fontId="2" fillId="0" borderId="0" xfId="8" applyFont="1" applyFill="1"/>
    <xf numFmtId="14" fontId="2" fillId="3" borderId="23" xfId="7" applyNumberFormat="1" applyFont="1" applyBorder="1" applyAlignment="1" applyProtection="1">
      <alignment horizontal="left"/>
      <protection locked="0"/>
    </xf>
    <xf numFmtId="0" fontId="2" fillId="3" borderId="11" xfId="7" applyNumberFormat="1" applyFont="1" applyAlignment="1" applyProtection="1">
      <alignment horizontal="left"/>
      <protection locked="0"/>
    </xf>
    <xf numFmtId="0" fontId="2" fillId="0" borderId="41" xfId="29" applyFont="1" applyBorder="1" applyAlignment="1">
      <alignment wrapText="1"/>
    </xf>
    <xf numFmtId="2" fontId="2" fillId="3" borderId="23" xfId="7" applyNumberFormat="1" applyFont="1" applyBorder="1" applyAlignment="1" applyProtection="1">
      <alignment horizontal="center"/>
      <protection locked="0"/>
    </xf>
    <xf numFmtId="0" fontId="2" fillId="0" borderId="44" xfId="8" applyFont="1" applyBorder="1"/>
    <xf numFmtId="0" fontId="2" fillId="0" borderId="0" xfId="8" applyFont="1" applyBorder="1"/>
    <xf numFmtId="0" fontId="2" fillId="13" borderId="0" xfId="8" applyFont="1" applyFill="1"/>
    <xf numFmtId="1" fontId="2" fillId="3" borderId="11" xfId="18" applyNumberFormat="1" applyFont="1" applyAlignment="1" applyProtection="1">
      <alignment horizontal="center"/>
      <protection locked="0"/>
    </xf>
    <xf numFmtId="2" fontId="2" fillId="3" borderId="11" xfId="7" applyNumberFormat="1" applyFont="1" applyProtection="1">
      <protection locked="0"/>
    </xf>
    <xf numFmtId="2" fontId="2" fillId="3" borderId="57" xfId="7" applyNumberFormat="1" applyFont="1" applyBorder="1" applyProtection="1">
      <protection locked="0"/>
    </xf>
    <xf numFmtId="2" fontId="2" fillId="3" borderId="0" xfId="7" applyNumberFormat="1" applyFont="1" applyBorder="1" applyProtection="1">
      <protection locked="0"/>
    </xf>
    <xf numFmtId="2" fontId="2" fillId="3" borderId="63" xfId="7" applyNumberFormat="1" applyFont="1" applyBorder="1" applyProtection="1">
      <protection locked="0"/>
    </xf>
    <xf numFmtId="1" fontId="2" fillId="3" borderId="11" xfId="7" applyNumberFormat="1" applyFont="1" applyAlignment="1" applyProtection="1">
      <alignment horizontal="center"/>
      <protection locked="0"/>
    </xf>
    <xf numFmtId="164" fontId="2" fillId="3" borderId="11" xfId="1" applyFont="1" applyFill="1" applyBorder="1" applyProtection="1">
      <protection locked="0"/>
    </xf>
    <xf numFmtId="164" fontId="2" fillId="3" borderId="57" xfId="1" applyFont="1" applyFill="1" applyBorder="1" applyProtection="1">
      <protection locked="0"/>
    </xf>
    <xf numFmtId="164" fontId="2" fillId="3" borderId="0" xfId="1" applyFont="1" applyFill="1" applyBorder="1" applyProtection="1">
      <protection locked="0"/>
    </xf>
    <xf numFmtId="9" fontId="2" fillId="13" borderId="0" xfId="5" applyFont="1" applyFill="1" applyBorder="1" applyAlignment="1" applyProtection="1">
      <alignment horizontal="center"/>
      <protection locked="0"/>
    </xf>
    <xf numFmtId="0" fontId="2" fillId="0" borderId="3" xfId="8" applyFont="1" applyBorder="1" applyAlignment="1">
      <alignment horizontal="right"/>
    </xf>
    <xf numFmtId="167" fontId="2" fillId="13" borderId="0" xfId="1" applyNumberFormat="1" applyFont="1" applyFill="1" applyBorder="1" applyProtection="1">
      <protection locked="0"/>
    </xf>
    <xf numFmtId="167" fontId="2" fillId="3" borderId="48" xfId="1" applyNumberFormat="1" applyFont="1" applyFill="1" applyBorder="1" applyProtection="1">
      <protection locked="0"/>
    </xf>
    <xf numFmtId="167" fontId="2" fillId="3" borderId="11" xfId="1" applyNumberFormat="1" applyFont="1" applyFill="1" applyBorder="1" applyProtection="1">
      <protection locked="0"/>
    </xf>
    <xf numFmtId="167" fontId="2" fillId="13" borderId="11" xfId="1" applyNumberFormat="1" applyFont="1" applyFill="1" applyBorder="1" applyProtection="1">
      <protection locked="0"/>
    </xf>
    <xf numFmtId="0" fontId="2" fillId="0" borderId="0" xfId="8" applyFont="1" applyFill="1" applyBorder="1"/>
    <xf numFmtId="14" fontId="2" fillId="3" borderId="0" xfId="7" applyNumberFormat="1" applyFont="1" applyBorder="1" applyAlignment="1" applyProtection="1">
      <alignment horizontal="left"/>
      <protection locked="0"/>
    </xf>
    <xf numFmtId="0" fontId="2" fillId="0" borderId="0" xfId="8" applyFont="1" applyBorder="1" applyAlignment="1">
      <alignment horizontal="right"/>
    </xf>
    <xf numFmtId="0" fontId="2" fillId="0" borderId="0" xfId="8" applyFont="1" applyBorder="1" applyAlignment="1">
      <alignment horizontal="left" indent="1"/>
    </xf>
    <xf numFmtId="0" fontId="2" fillId="0" borderId="0" xfId="8" applyFont="1" applyBorder="1" applyAlignment="1"/>
    <xf numFmtId="0" fontId="2" fillId="0" borderId="0" xfId="8" applyFont="1" applyFill="1" applyAlignment="1">
      <alignment horizontal="left"/>
    </xf>
    <xf numFmtId="0" fontId="2" fillId="0" borderId="0" xfId="8" applyFont="1" applyAlignment="1"/>
    <xf numFmtId="0" fontId="2" fillId="7" borderId="21" xfId="8" applyFont="1" applyFill="1" applyBorder="1" applyAlignment="1">
      <alignment horizontal="left"/>
    </xf>
    <xf numFmtId="9" fontId="2" fillId="0" borderId="0" xfId="5" applyFont="1"/>
    <xf numFmtId="0" fontId="2" fillId="0" borderId="38" xfId="8" applyFont="1" applyBorder="1"/>
    <xf numFmtId="0" fontId="2" fillId="0" borderId="39" xfId="8" applyFont="1" applyBorder="1" applyAlignment="1">
      <alignment horizontal="right"/>
    </xf>
    <xf numFmtId="9" fontId="2" fillId="0" borderId="40" xfId="5" applyFont="1" applyBorder="1"/>
    <xf numFmtId="9" fontId="2" fillId="0" borderId="40" xfId="5" applyNumberFormat="1" applyFont="1" applyBorder="1"/>
    <xf numFmtId="9" fontId="2" fillId="0" borderId="40" xfId="6" applyNumberFormat="1" applyFont="1" applyBorder="1"/>
    <xf numFmtId="167" fontId="2" fillId="0" borderId="0" xfId="8" applyNumberFormat="1" applyFont="1"/>
    <xf numFmtId="0" fontId="2" fillId="0" borderId="0" xfId="8" applyFont="1" applyBorder="1" applyAlignment="1">
      <alignment horizontal="left" vertical="top" wrapText="1"/>
    </xf>
    <xf numFmtId="0" fontId="2" fillId="0" borderId="36" xfId="8" applyFont="1" applyBorder="1" applyAlignment="1">
      <alignment horizontal="left" vertical="top" wrapText="1"/>
    </xf>
    <xf numFmtId="0" fontId="2" fillId="0" borderId="23" xfId="8" applyFont="1" applyBorder="1" applyAlignment="1">
      <alignment horizontal="left" vertical="top" wrapText="1"/>
    </xf>
    <xf numFmtId="0" fontId="2" fillId="5" borderId="38" xfId="8" applyFont="1" applyFill="1" applyBorder="1"/>
    <xf numFmtId="0" fontId="2" fillId="5" borderId="39" xfId="8" applyFont="1" applyFill="1" applyBorder="1" applyAlignment="1">
      <alignment horizontal="left" vertical="top" wrapText="1"/>
    </xf>
    <xf numFmtId="0" fontId="2" fillId="5" borderId="40" xfId="8" applyFont="1" applyFill="1" applyBorder="1" applyAlignment="1">
      <alignment horizontal="left" vertical="top" wrapText="1"/>
    </xf>
    <xf numFmtId="0" fontId="2" fillId="0" borderId="38" xfId="8" applyFont="1" applyBorder="1" applyAlignment="1">
      <alignment horizontal="left" vertical="top" wrapText="1"/>
    </xf>
    <xf numFmtId="0" fontId="2" fillId="0" borderId="40" xfId="8" applyFont="1" applyBorder="1"/>
    <xf numFmtId="0" fontId="2" fillId="0" borderId="38" xfId="8" applyFont="1" applyBorder="1" applyAlignment="1">
      <alignment horizontal="left" vertical="top"/>
    </xf>
    <xf numFmtId="0" fontId="2" fillId="0" borderId="39" xfId="8" applyFont="1" applyBorder="1"/>
    <xf numFmtId="0" fontId="2" fillId="0" borderId="39" xfId="8" applyFont="1" applyBorder="1" applyAlignment="1">
      <alignment horizontal="left" vertical="top" wrapText="1"/>
    </xf>
    <xf numFmtId="0" fontId="2" fillId="0" borderId="40" xfId="8" applyFont="1" applyBorder="1" applyAlignment="1">
      <alignment horizontal="left" vertical="top" wrapText="1"/>
    </xf>
    <xf numFmtId="1" fontId="2" fillId="0" borderId="38" xfId="8" applyNumberFormat="1" applyFont="1" applyBorder="1" applyAlignment="1">
      <alignment horizontal="left" vertical="top" wrapText="1"/>
    </xf>
    <xf numFmtId="0" fontId="2" fillId="0" borderId="35" xfId="8" applyFont="1" applyBorder="1" applyAlignment="1">
      <alignment horizontal="left" vertical="top"/>
    </xf>
    <xf numFmtId="0" fontId="2" fillId="0" borderId="37" xfId="8" applyFont="1" applyBorder="1" applyAlignment="1">
      <alignment horizontal="left" vertical="top" wrapText="1"/>
    </xf>
    <xf numFmtId="2" fontId="2" fillId="0" borderId="0" xfId="8" applyNumberFormat="1" applyFont="1"/>
    <xf numFmtId="0" fontId="2" fillId="0" borderId="0" xfId="8" applyFont="1" applyBorder="1" applyAlignment="1">
      <alignment horizontal="right" indent="1"/>
    </xf>
    <xf numFmtId="0" fontId="2" fillId="23" borderId="0" xfId="8" applyFont="1" applyFill="1"/>
    <xf numFmtId="0" fontId="2" fillId="7" borderId="55" xfId="8" applyFont="1" applyFill="1" applyBorder="1" applyAlignment="1">
      <alignment horizontal="left"/>
    </xf>
    <xf numFmtId="14" fontId="2" fillId="3" borderId="2" xfId="7" applyNumberFormat="1" applyFont="1" applyBorder="1" applyAlignment="1" applyProtection="1">
      <protection locked="0"/>
    </xf>
    <xf numFmtId="3" fontId="10" fillId="0" borderId="1" xfId="0" applyNumberFormat="1" applyFont="1" applyBorder="1"/>
    <xf numFmtId="165" fontId="10" fillId="0" borderId="0" xfId="0" applyNumberFormat="1" applyFont="1"/>
    <xf numFmtId="165" fontId="10" fillId="0" borderId="0" xfId="4" applyNumberFormat="1" applyFont="1"/>
    <xf numFmtId="0" fontId="2" fillId="0" borderId="42" xfId="8" applyFont="1" applyBorder="1" applyAlignment="1">
      <alignment horizontal="left" vertical="top"/>
    </xf>
    <xf numFmtId="0" fontId="2" fillId="0" borderId="34" xfId="8" applyFont="1" applyBorder="1" applyAlignment="1">
      <alignment horizontal="left" vertical="top"/>
    </xf>
    <xf numFmtId="0" fontId="2" fillId="0" borderId="43" xfId="8" applyFont="1" applyBorder="1" applyAlignment="1">
      <alignment horizontal="left" vertical="top"/>
    </xf>
    <xf numFmtId="169" fontId="2" fillId="3" borderId="24" xfId="7" applyNumberFormat="1" applyFont="1" applyBorder="1" applyAlignment="1" applyProtection="1">
      <alignment horizontal="center" vertical="top" wrapText="1"/>
      <protection locked="0"/>
    </xf>
    <xf numFmtId="169" fontId="2" fillId="3" borderId="25" xfId="7" applyNumberFormat="1" applyFont="1" applyBorder="1" applyAlignment="1" applyProtection="1">
      <alignment horizontal="center" vertical="top" wrapText="1"/>
      <protection locked="0"/>
    </xf>
    <xf numFmtId="169" fontId="2" fillId="3" borderId="26" xfId="7" applyNumberFormat="1" applyFont="1" applyBorder="1" applyAlignment="1" applyProtection="1">
      <alignment horizontal="center" vertical="top" wrapText="1"/>
      <protection locked="0"/>
    </xf>
    <xf numFmtId="0" fontId="35" fillId="0" borderId="8" xfId="0" applyFont="1" applyBorder="1" applyAlignment="1" applyProtection="1">
      <alignment horizontal="center"/>
    </xf>
    <xf numFmtId="0" fontId="2" fillId="5" borderId="38" xfId="8" applyFont="1" applyFill="1" applyBorder="1" applyAlignment="1">
      <alignment horizontal="left" vertical="top" wrapText="1"/>
    </xf>
    <xf numFmtId="0" fontId="2" fillId="5" borderId="40" xfId="8" applyFont="1" applyFill="1" applyBorder="1" applyAlignment="1">
      <alignment horizontal="left" vertical="top" wrapText="1"/>
    </xf>
    <xf numFmtId="0" fontId="20" fillId="0" borderId="24" xfId="8" applyFont="1" applyBorder="1" applyAlignment="1">
      <alignment horizontal="left" vertical="top" wrapText="1"/>
    </xf>
    <xf numFmtId="0" fontId="20" fillId="0" borderId="25" xfId="8" applyFont="1" applyBorder="1" applyAlignment="1">
      <alignment horizontal="left" vertical="top" wrapText="1"/>
    </xf>
    <xf numFmtId="0" fontId="20" fillId="0" borderId="26" xfId="8" applyFont="1" applyBorder="1" applyAlignment="1">
      <alignment horizontal="left" vertical="top" wrapText="1"/>
    </xf>
    <xf numFmtId="0" fontId="2" fillId="0" borderId="30" xfId="8" applyFont="1" applyBorder="1" applyAlignment="1">
      <alignment horizontal="center" vertical="top" wrapText="1"/>
    </xf>
    <xf numFmtId="0" fontId="2" fillId="0" borderId="31" xfId="8" applyFont="1" applyBorder="1" applyAlignment="1">
      <alignment horizontal="center" vertical="top" wrapText="1"/>
    </xf>
    <xf numFmtId="0" fontId="2" fillId="0" borderId="33" xfId="8" applyFont="1" applyBorder="1" applyAlignment="1">
      <alignment horizontal="center" vertical="top" wrapText="1"/>
    </xf>
    <xf numFmtId="0" fontId="2" fillId="0" borderId="0" xfId="8" applyFont="1" applyBorder="1" applyAlignment="1">
      <alignment horizontal="center" vertical="top" wrapText="1"/>
    </xf>
    <xf numFmtId="0" fontId="2" fillId="0" borderId="35" xfId="8" applyFont="1" applyBorder="1" applyAlignment="1">
      <alignment horizontal="center" vertical="top" wrapText="1"/>
    </xf>
    <xf numFmtId="0" fontId="2" fillId="0" borderId="36" xfId="8" applyFont="1" applyBorder="1" applyAlignment="1">
      <alignment horizontal="center" vertical="top" wrapText="1"/>
    </xf>
    <xf numFmtId="0" fontId="2" fillId="0" borderId="30" xfId="8" applyFont="1" applyBorder="1" applyAlignment="1">
      <alignment horizontal="left" vertical="top" wrapText="1"/>
    </xf>
    <xf numFmtId="0" fontId="2" fillId="0" borderId="31" xfId="8" applyFont="1" applyBorder="1" applyAlignment="1">
      <alignment horizontal="left" vertical="top" wrapText="1"/>
    </xf>
    <xf numFmtId="0" fontId="2" fillId="0" borderId="32" xfId="8" applyFont="1" applyBorder="1" applyAlignment="1">
      <alignment horizontal="left" vertical="top" wrapText="1"/>
    </xf>
    <xf numFmtId="0" fontId="2" fillId="0" borderId="33" xfId="8" applyFont="1" applyBorder="1" applyAlignment="1">
      <alignment horizontal="left" vertical="top" wrapText="1"/>
    </xf>
    <xf numFmtId="0" fontId="2" fillId="0" borderId="0" xfId="8" applyFont="1" applyBorder="1" applyAlignment="1">
      <alignment horizontal="left" vertical="top" wrapText="1"/>
    </xf>
    <xf numFmtId="0" fontId="2" fillId="0" borderId="34" xfId="8" applyFont="1" applyBorder="1" applyAlignment="1">
      <alignment horizontal="left" vertical="top" wrapText="1"/>
    </xf>
    <xf numFmtId="0" fontId="2" fillId="0" borderId="35" xfId="8" applyFont="1" applyBorder="1" applyAlignment="1">
      <alignment horizontal="left" vertical="top" wrapText="1"/>
    </xf>
    <xf numFmtId="0" fontId="2" fillId="0" borderId="36" xfId="8" applyFont="1" applyBorder="1" applyAlignment="1">
      <alignment horizontal="left" vertical="top" wrapText="1"/>
    </xf>
    <xf numFmtId="0" fontId="2" fillId="0" borderId="37" xfId="8" applyFont="1" applyBorder="1" applyAlignment="1">
      <alignment horizontal="left" vertical="top" wrapText="1"/>
    </xf>
    <xf numFmtId="3" fontId="68" fillId="19" borderId="75" xfId="8" applyNumberFormat="1" applyFont="1" applyFill="1" applyBorder="1" applyAlignment="1">
      <alignment horizontal="left" vertical="center" wrapText="1"/>
    </xf>
    <xf numFmtId="3" fontId="68" fillId="19" borderId="76" xfId="8" applyNumberFormat="1" applyFont="1" applyFill="1" applyBorder="1" applyAlignment="1">
      <alignment horizontal="left" vertical="center" wrapText="1"/>
    </xf>
    <xf numFmtId="14" fontId="2" fillId="13" borderId="0" xfId="7" applyNumberFormat="1" applyFont="1" applyFill="1" applyBorder="1" applyAlignment="1" applyProtection="1">
      <alignment horizontal="center"/>
      <protection locked="0"/>
    </xf>
    <xf numFmtId="0" fontId="30" fillId="0" borderId="1" xfId="0" applyFont="1" applyBorder="1" applyAlignment="1">
      <alignment horizontal="center" vertical="top" wrapText="1"/>
    </xf>
    <xf numFmtId="0" fontId="30" fillId="0" borderId="2" xfId="0" applyFont="1" applyBorder="1" applyAlignment="1">
      <alignment horizontal="center" wrapText="1"/>
    </xf>
    <xf numFmtId="0" fontId="30" fillId="0" borderId="52" xfId="0" applyFont="1" applyBorder="1" applyAlignment="1">
      <alignment horizontal="center" wrapText="1"/>
    </xf>
    <xf numFmtId="0" fontId="30" fillId="0" borderId="53" xfId="0" applyFont="1" applyBorder="1" applyAlignment="1">
      <alignment horizontal="center" wrapText="1"/>
    </xf>
    <xf numFmtId="3" fontId="30" fillId="0" borderId="2" xfId="0" applyNumberFormat="1" applyFont="1" applyBorder="1" applyAlignment="1">
      <alignment horizontal="center" wrapText="1"/>
    </xf>
    <xf numFmtId="3" fontId="30" fillId="0" borderId="52" xfId="0" applyNumberFormat="1" applyFont="1" applyBorder="1" applyAlignment="1">
      <alignment horizontal="center" wrapText="1"/>
    </xf>
    <xf numFmtId="3" fontId="30" fillId="0" borderId="53" xfId="0" applyNumberFormat="1" applyFont="1" applyBorder="1" applyAlignment="1">
      <alignment horizontal="center" wrapText="1"/>
    </xf>
    <xf numFmtId="0" fontId="34" fillId="0" borderId="1" xfId="0" applyFont="1" applyBorder="1" applyAlignment="1">
      <alignment horizontal="center" vertical="top" wrapText="1"/>
    </xf>
    <xf numFmtId="0" fontId="12" fillId="0" borderId="1" xfId="0" applyFont="1" applyBorder="1" applyAlignment="1">
      <alignment wrapText="1"/>
    </xf>
    <xf numFmtId="0" fontId="34" fillId="0" borderId="2" xfId="0" applyFont="1" applyBorder="1" applyAlignment="1">
      <alignment horizontal="center" vertical="top" wrapText="1"/>
    </xf>
    <xf numFmtId="0" fontId="34" fillId="0" borderId="53" xfId="0" applyFont="1" applyBorder="1" applyAlignment="1">
      <alignment horizontal="center" vertical="top" wrapText="1"/>
    </xf>
    <xf numFmtId="0" fontId="34" fillId="10" borderId="2" xfId="0" applyFont="1" applyFill="1" applyBorder="1" applyAlignment="1">
      <alignment horizontal="center" vertical="center" wrapText="1"/>
    </xf>
    <xf numFmtId="0" fontId="34" fillId="10" borderId="53" xfId="0" applyFont="1" applyFill="1" applyBorder="1" applyAlignment="1">
      <alignment horizontal="center" vertical="center" wrapText="1"/>
    </xf>
    <xf numFmtId="3" fontId="30" fillId="10" borderId="2" xfId="0" applyNumberFormat="1" applyFont="1" applyFill="1" applyBorder="1" applyAlignment="1">
      <alignment horizontal="center" wrapText="1"/>
    </xf>
    <xf numFmtId="3" fontId="30" fillId="10" borderId="52" xfId="0" applyNumberFormat="1" applyFont="1" applyFill="1" applyBorder="1" applyAlignment="1">
      <alignment horizontal="center" wrapText="1"/>
    </xf>
    <xf numFmtId="0" fontId="30" fillId="0" borderId="2" xfId="0" applyFont="1" applyBorder="1" applyAlignment="1">
      <alignment horizontal="center"/>
    </xf>
    <xf numFmtId="0" fontId="30" fillId="0" borderId="52" xfId="0" applyFont="1" applyBorder="1" applyAlignment="1">
      <alignment horizontal="center"/>
    </xf>
    <xf numFmtId="0" fontId="30" fillId="0" borderId="53" xfId="0" applyFont="1" applyBorder="1" applyAlignment="1">
      <alignment horizontal="center"/>
    </xf>
    <xf numFmtId="3" fontId="30" fillId="0" borderId="1" xfId="0" applyNumberFormat="1" applyFont="1" applyBorder="1" applyAlignment="1">
      <alignment horizontal="center"/>
    </xf>
    <xf numFmtId="0" fontId="12" fillId="0" borderId="0" xfId="0" applyFont="1" applyAlignment="1">
      <alignment horizontal="left"/>
    </xf>
    <xf numFmtId="0" fontId="48" fillId="0" borderId="0" xfId="8" applyFont="1"/>
    <xf numFmtId="0" fontId="1" fillId="0" borderId="0" xfId="8" applyFont="1"/>
    <xf numFmtId="2" fontId="1" fillId="0" borderId="0" xfId="8" applyNumberFormat="1" applyFont="1"/>
    <xf numFmtId="0" fontId="16" fillId="0" borderId="0" xfId="3" applyAlignment="1" applyProtection="1"/>
    <xf numFmtId="2" fontId="20" fillId="0" borderId="0" xfId="8" applyNumberFormat="1" applyFont="1"/>
    <xf numFmtId="14" fontId="1" fillId="13" borderId="0" xfId="7" applyNumberFormat="1" applyFont="1" applyFill="1" applyBorder="1" applyAlignment="1" applyProtection="1">
      <alignment horizontal="left"/>
    </xf>
    <xf numFmtId="2" fontId="1" fillId="3" borderId="0" xfId="7" applyNumberFormat="1" applyFont="1" applyBorder="1" applyAlignment="1" applyProtection="1">
      <alignment horizontal="right"/>
      <protection locked="0"/>
    </xf>
    <xf numFmtId="0" fontId="72" fillId="0" borderId="0" xfId="0" applyFont="1"/>
    <xf numFmtId="0" fontId="0" fillId="0" borderId="0" xfId="0" applyAlignment="1">
      <alignment horizontal="center"/>
    </xf>
    <xf numFmtId="177" fontId="0" fillId="0" borderId="0" xfId="0" applyNumberFormat="1"/>
    <xf numFmtId="178" fontId="0" fillId="0" borderId="0" xfId="0" applyNumberFormat="1"/>
    <xf numFmtId="178" fontId="10" fillId="0" borderId="0" xfId="7" applyNumberFormat="1" applyFont="1" applyFill="1" applyBorder="1" applyAlignment="1" applyProtection="1">
      <alignment horizontal="right"/>
    </xf>
  </cellXfs>
  <cellStyles count="38">
    <cellStyle name="Comma 2" xfId="9" xr:uid="{00000000-0005-0000-0000-000001000000}"/>
    <cellStyle name="Comma 2 2" xfId="20" xr:uid="{00000000-0005-0000-0000-000002000000}"/>
    <cellStyle name="Comma 2 3" xfId="26" xr:uid="{00000000-0005-0000-0000-000003000000}"/>
    <cellStyle name="Comma 3" xfId="17" xr:uid="{00000000-0005-0000-0000-000004000000}"/>
    <cellStyle name="Comma 5" xfId="2" xr:uid="{00000000-0005-0000-0000-000005000000}"/>
    <cellStyle name="Comma 6" xfId="10" xr:uid="{00000000-0005-0000-0000-000006000000}"/>
    <cellStyle name="Hyperkobling" xfId="3" builtinId="8"/>
    <cellStyle name="Komma" xfId="1" builtinId="3"/>
    <cellStyle name="Merknad" xfId="7" builtinId="10"/>
    <cellStyle name="Normal" xfId="0" builtinId="0"/>
    <cellStyle name="Normal 2" xfId="4" xr:uid="{00000000-0005-0000-0000-000009000000}"/>
    <cellStyle name="Normal 2 2" xfId="37" xr:uid="{00000000-0005-0000-0000-00000A000000}"/>
    <cellStyle name="Normal 3" xfId="8" xr:uid="{00000000-0005-0000-0000-00000B000000}"/>
    <cellStyle name="Normal 3 2" xfId="15" xr:uid="{00000000-0005-0000-0000-00000C000000}"/>
    <cellStyle name="Normal 3 2 2" xfId="22" xr:uid="{00000000-0005-0000-0000-00000D000000}"/>
    <cellStyle name="Normal 3 2 2 2" xfId="36" xr:uid="{00000000-0005-0000-0000-00000E000000}"/>
    <cellStyle name="Normal 3 2 3" xfId="29" xr:uid="{00000000-0005-0000-0000-00000F000000}"/>
    <cellStyle name="Normal 3 3" xfId="19" xr:uid="{00000000-0005-0000-0000-000010000000}"/>
    <cellStyle name="Normal 3 3 2" xfId="33" xr:uid="{00000000-0005-0000-0000-000011000000}"/>
    <cellStyle name="Normal 3 4" xfId="25" xr:uid="{00000000-0005-0000-0000-000012000000}"/>
    <cellStyle name="Normal 4" xfId="11" xr:uid="{00000000-0005-0000-0000-000013000000}"/>
    <cellStyle name="Normal 4 2" xfId="16" xr:uid="{00000000-0005-0000-0000-000014000000}"/>
    <cellStyle name="Normal 4 2 2" xfId="23" xr:uid="{00000000-0005-0000-0000-000015000000}"/>
    <cellStyle name="Normal 4 2 3" xfId="30" xr:uid="{00000000-0005-0000-0000-000016000000}"/>
    <cellStyle name="Normal 4 3" xfId="34" xr:uid="{00000000-0005-0000-0000-000017000000}"/>
    <cellStyle name="Normal 5" xfId="12" xr:uid="{00000000-0005-0000-0000-000018000000}"/>
    <cellStyle name="Normal 5 2" xfId="21" xr:uid="{00000000-0005-0000-0000-000019000000}"/>
    <cellStyle name="Normal 5 2 2" xfId="35" xr:uid="{00000000-0005-0000-0000-00001A000000}"/>
    <cellStyle name="Normal 5 3" xfId="27" xr:uid="{00000000-0005-0000-0000-00001B000000}"/>
    <cellStyle name="Normal 6" xfId="13" xr:uid="{00000000-0005-0000-0000-00001C000000}"/>
    <cellStyle name="Normal 7" xfId="24" xr:uid="{00000000-0005-0000-0000-00001D000000}"/>
    <cellStyle name="Normal 7 2" xfId="31" xr:uid="{00000000-0005-0000-0000-00001E000000}"/>
    <cellStyle name="Note 2" xfId="18" xr:uid="{00000000-0005-0000-0000-000020000000}"/>
    <cellStyle name="Percent 2" xfId="6" xr:uid="{00000000-0005-0000-0000-000022000000}"/>
    <cellStyle name="Percent 3" xfId="14" xr:uid="{00000000-0005-0000-0000-000023000000}"/>
    <cellStyle name="Percent 3 2" xfId="28" xr:uid="{00000000-0005-0000-0000-000024000000}"/>
    <cellStyle name="Percent 4" xfId="32" xr:uid="{00000000-0005-0000-0000-000025000000}"/>
    <cellStyle name="Prosent" xfId="5" builtinId="5"/>
  </cellStyles>
  <dxfs count="243">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EFP\IHR-leveranser%20-%20EFP\S&#248;knadsbudsjett\s&#248;knadsbudsjettering_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gistrering"/>
      <sheetName val="Finansiering"/>
      <sheetName val="Budsjett"/>
      <sheetName val="Intern rapport"/>
      <sheetName val="NFR-rapporten"/>
      <sheetName val="Tabeller"/>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ecb.europa.eu/stats/policy_and_exchange_rates/euro_reference_exchange_rates/html/eurofxref-graph-nok.en.html"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www.norges-bank.no/no/prisstabilitet/valutakurser/eur/" TargetMode="External"/></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ww.forskningsradet.no/servlet/Satellite?c=Page&amp;pagename=ForskningsradetNorsk%2FHovedsidemal&amp;cid=1183468209187"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1:K41"/>
  <sheetViews>
    <sheetView showGridLines="0" tabSelected="1" zoomScaleNormal="100" workbookViewId="0">
      <selection activeCell="E19" sqref="E19"/>
    </sheetView>
  </sheetViews>
  <sheetFormatPr baseColWidth="10" defaultColWidth="9.140625" defaultRowHeight="12.75" x14ac:dyDescent="0.2"/>
  <cols>
    <col min="1" max="1" width="50.85546875" customWidth="1"/>
    <col min="2" max="2" width="56.140625" customWidth="1"/>
    <col min="3" max="3" width="13.42578125" customWidth="1"/>
    <col min="4" max="4" width="9.85546875" customWidth="1"/>
    <col min="5" max="5" width="8.85546875" customWidth="1"/>
  </cols>
  <sheetData>
    <row r="1" spans="1:5" ht="21" x14ac:dyDescent="0.35">
      <c r="A1" s="69" t="s">
        <v>0</v>
      </c>
      <c r="B1" s="374"/>
      <c r="C1" s="375"/>
      <c r="D1" s="375"/>
      <c r="E1" s="375"/>
    </row>
    <row r="2" spans="1:5" ht="15" x14ac:dyDescent="0.25">
      <c r="A2" s="375"/>
      <c r="B2" s="375"/>
      <c r="C2" s="375"/>
      <c r="D2" s="375"/>
      <c r="E2" s="375"/>
    </row>
    <row r="3" spans="1:5" ht="18.75" x14ac:dyDescent="0.3">
      <c r="A3" s="77" t="s">
        <v>1</v>
      </c>
      <c r="B3" s="70"/>
      <c r="C3" s="17"/>
      <c r="D3" s="375"/>
      <c r="E3" s="17"/>
    </row>
    <row r="4" spans="1:5" ht="15" x14ac:dyDescent="0.25">
      <c r="A4" s="376" t="s">
        <v>2</v>
      </c>
      <c r="B4" s="377"/>
      <c r="C4" s="17"/>
      <c r="D4" s="17"/>
      <c r="E4" s="17"/>
    </row>
    <row r="5" spans="1:5" ht="15" x14ac:dyDescent="0.25">
      <c r="A5" s="376" t="s">
        <v>3</v>
      </c>
      <c r="B5" s="378"/>
      <c r="C5" s="375"/>
      <c r="D5" s="375"/>
      <c r="E5" s="375"/>
    </row>
    <row r="6" spans="1:5" ht="15" x14ac:dyDescent="0.25">
      <c r="A6" s="376" t="s">
        <v>4</v>
      </c>
      <c r="B6" s="379"/>
      <c r="C6" s="17"/>
      <c r="D6" s="17"/>
      <c r="E6" s="17"/>
    </row>
    <row r="7" spans="1:5" ht="15" x14ac:dyDescent="0.25">
      <c r="A7" s="376" t="s">
        <v>5</v>
      </c>
      <c r="B7" s="378"/>
      <c r="C7" s="375"/>
      <c r="D7" s="375"/>
      <c r="E7" s="375"/>
    </row>
    <row r="8" spans="1:5" ht="15" x14ac:dyDescent="0.25">
      <c r="A8" s="376" t="s">
        <v>6</v>
      </c>
      <c r="B8" s="380"/>
      <c r="C8" s="17"/>
      <c r="D8" s="17"/>
      <c r="E8" s="17"/>
    </row>
    <row r="9" spans="1:5" ht="15" x14ac:dyDescent="0.25">
      <c r="A9" s="376" t="s">
        <v>7</v>
      </c>
      <c r="B9" s="381"/>
      <c r="C9" s="17"/>
      <c r="D9" s="17"/>
      <c r="E9" s="17"/>
    </row>
    <row r="10" spans="1:5" ht="15" x14ac:dyDescent="0.25">
      <c r="A10" s="443" t="s">
        <v>8</v>
      </c>
      <c r="B10" s="446"/>
      <c r="C10" s="375"/>
      <c r="D10" s="375"/>
      <c r="E10" s="375"/>
    </row>
    <row r="11" spans="1:5" ht="15" x14ac:dyDescent="0.25">
      <c r="A11" s="444"/>
      <c r="B11" s="447"/>
      <c r="C11" s="375"/>
      <c r="D11" s="375"/>
      <c r="E11" s="375"/>
    </row>
    <row r="12" spans="1:5" ht="15" x14ac:dyDescent="0.25">
      <c r="A12" s="444"/>
      <c r="B12" s="447"/>
      <c r="C12" s="375"/>
      <c r="D12" s="375"/>
      <c r="E12" s="375"/>
    </row>
    <row r="13" spans="1:5" ht="15" x14ac:dyDescent="0.25">
      <c r="A13" s="444"/>
      <c r="B13" s="447"/>
      <c r="C13" s="375"/>
      <c r="D13" s="375"/>
      <c r="E13" s="375"/>
    </row>
    <row r="14" spans="1:5" ht="15" x14ac:dyDescent="0.25">
      <c r="A14" s="445"/>
      <c r="B14" s="448"/>
      <c r="C14" s="375"/>
      <c r="D14" s="375"/>
      <c r="E14" s="375"/>
    </row>
    <row r="15" spans="1:5" ht="18.75" x14ac:dyDescent="0.3">
      <c r="A15" s="77" t="s">
        <v>9</v>
      </c>
      <c r="B15" s="70"/>
      <c r="C15" s="375"/>
      <c r="D15" s="375"/>
      <c r="E15" s="375"/>
    </row>
    <row r="16" spans="1:5" ht="15" x14ac:dyDescent="0.25">
      <c r="A16" s="382" t="s">
        <v>10</v>
      </c>
      <c r="B16" s="383"/>
      <c r="C16" s="375"/>
      <c r="D16" s="375"/>
      <c r="E16" s="375"/>
    </row>
    <row r="17" spans="1:11" ht="15" x14ac:dyDescent="0.25">
      <c r="A17" s="376" t="s">
        <v>11</v>
      </c>
      <c r="B17" s="384"/>
      <c r="C17" s="17"/>
      <c r="D17" s="17"/>
      <c r="E17" s="17"/>
    </row>
    <row r="18" spans="1:11" ht="15" x14ac:dyDescent="0.25">
      <c r="A18" s="376" t="s">
        <v>12</v>
      </c>
      <c r="B18" s="383"/>
      <c r="C18" s="375"/>
      <c r="D18" s="375"/>
      <c r="E18" s="375"/>
    </row>
    <row r="19" spans="1:11" ht="15" x14ac:dyDescent="0.25">
      <c r="A19" s="376" t="s">
        <v>13</v>
      </c>
      <c r="B19" s="383"/>
      <c r="C19" s="375"/>
      <c r="D19" s="375"/>
      <c r="E19" s="375"/>
    </row>
    <row r="20" spans="1:11" ht="15" x14ac:dyDescent="0.25">
      <c r="A20" s="376" t="s">
        <v>14</v>
      </c>
      <c r="B20" s="383"/>
      <c r="C20" s="375"/>
      <c r="D20" s="375"/>
      <c r="E20" s="375"/>
      <c r="F20" s="493" t="s">
        <v>433</v>
      </c>
      <c r="G20" s="493"/>
      <c r="H20" s="493"/>
      <c r="I20" s="493"/>
      <c r="J20" s="494"/>
      <c r="K20" s="494"/>
    </row>
    <row r="21" spans="1:11" ht="18.75" x14ac:dyDescent="0.3">
      <c r="A21" s="77" t="s">
        <v>15</v>
      </c>
      <c r="B21" s="137"/>
      <c r="C21" s="375"/>
      <c r="D21" s="375"/>
      <c r="E21" s="375"/>
      <c r="F21" s="494" t="s">
        <v>434</v>
      </c>
      <c r="G21" s="494"/>
      <c r="H21" s="494"/>
      <c r="I21" s="495">
        <v>10.5</v>
      </c>
      <c r="J21" s="493" t="s">
        <v>435</v>
      </c>
      <c r="K21" s="496" t="s">
        <v>436</v>
      </c>
    </row>
    <row r="22" spans="1:11" ht="15" x14ac:dyDescent="0.25">
      <c r="A22" s="376" t="s">
        <v>16</v>
      </c>
      <c r="B22" s="308" t="s">
        <v>17</v>
      </c>
      <c r="C22" s="375"/>
      <c r="D22" s="375"/>
      <c r="E22" s="375"/>
      <c r="F22" s="494" t="s">
        <v>437</v>
      </c>
      <c r="G22" s="494"/>
      <c r="H22" s="494"/>
      <c r="I22" s="494">
        <v>0.25</v>
      </c>
      <c r="J22" s="496"/>
      <c r="K22" s="494"/>
    </row>
    <row r="23" spans="1:11" s="312" customFormat="1" ht="15" x14ac:dyDescent="0.25">
      <c r="A23" s="385" t="s">
        <v>18</v>
      </c>
      <c r="B23" s="386">
        <v>10.25</v>
      </c>
      <c r="C23" s="375"/>
      <c r="D23" s="375"/>
      <c r="E23" s="375"/>
      <c r="F23" s="17" t="s">
        <v>438</v>
      </c>
      <c r="G23" s="17"/>
      <c r="H23" s="17"/>
      <c r="I23" s="497">
        <f>I21-I22</f>
        <v>10.25</v>
      </c>
      <c r="J23" s="494"/>
      <c r="K23" s="494"/>
    </row>
    <row r="24" spans="1:11" ht="15" x14ac:dyDescent="0.25">
      <c r="A24" s="376" t="s">
        <v>19</v>
      </c>
      <c r="B24" s="313" t="s">
        <v>20</v>
      </c>
      <c r="C24" s="375"/>
      <c r="D24" s="375"/>
      <c r="E24" s="375"/>
      <c r="F24" s="498" t="s">
        <v>439</v>
      </c>
      <c r="G24" s="498"/>
      <c r="H24" s="498"/>
      <c r="I24" s="499"/>
      <c r="J24" s="494"/>
      <c r="K24" s="494"/>
    </row>
    <row r="25" spans="1:11" ht="15" x14ac:dyDescent="0.25">
      <c r="A25" s="376" t="s">
        <v>21</v>
      </c>
      <c r="B25" s="68"/>
      <c r="C25" s="375"/>
      <c r="D25" s="375"/>
      <c r="E25" s="375"/>
    </row>
    <row r="26" spans="1:11" ht="15" x14ac:dyDescent="0.25">
      <c r="A26" s="376" t="s">
        <v>22</v>
      </c>
      <c r="B26" s="68"/>
      <c r="C26" s="375"/>
      <c r="D26" s="375"/>
      <c r="E26" s="375"/>
    </row>
    <row r="27" spans="1:11" ht="15" x14ac:dyDescent="0.25">
      <c r="A27" s="376" t="s">
        <v>23</v>
      </c>
      <c r="B27" s="308" t="s">
        <v>24</v>
      </c>
      <c r="C27" s="375"/>
      <c r="D27" s="375"/>
      <c r="E27" s="375"/>
    </row>
    <row r="28" spans="1:11" ht="15" x14ac:dyDescent="0.25">
      <c r="A28" s="376" t="s">
        <v>25</v>
      </c>
      <c r="B28" s="308" t="s">
        <v>26</v>
      </c>
      <c r="C28" s="109" t="s">
        <v>27</v>
      </c>
      <c r="D28" s="109" t="s">
        <v>28</v>
      </c>
      <c r="E28" s="319"/>
    </row>
    <row r="29" spans="1:11" ht="15" x14ac:dyDescent="0.25">
      <c r="A29" s="387" t="s">
        <v>29</v>
      </c>
      <c r="B29" s="68" t="s">
        <v>302</v>
      </c>
      <c r="C29" s="38">
        <f>IF(B29="",0,VLOOKUP(B29,Tabeller!$G$6:$J$11,2,FALSE))</f>
        <v>465000</v>
      </c>
      <c r="D29" s="38">
        <f>IF(B29="",0,VLOOKUP(B29,Tabeller!$G$6:$J$11,3,FALSE))</f>
        <v>142000</v>
      </c>
      <c r="E29" s="319"/>
    </row>
    <row r="30" spans="1:11" ht="15" x14ac:dyDescent="0.25">
      <c r="A30" s="388" t="str">
        <f>Budsjett!A39</f>
        <v>Management &amp; indirect costs (Year/Person)</v>
      </c>
      <c r="B30" s="268"/>
      <c r="C30" s="375"/>
      <c r="D30" s="267"/>
      <c r="E30" s="267"/>
    </row>
    <row r="31" spans="1:11" ht="18.75" x14ac:dyDescent="0.3">
      <c r="A31" s="77" t="s">
        <v>30</v>
      </c>
      <c r="B31" s="382" t="s">
        <v>31</v>
      </c>
      <c r="C31" s="375">
        <v>2024</v>
      </c>
      <c r="D31" s="375" t="s">
        <v>32</v>
      </c>
      <c r="E31" s="375"/>
    </row>
    <row r="32" spans="1:11" ht="15" x14ac:dyDescent="0.25">
      <c r="A32" s="376" t="s">
        <v>33</v>
      </c>
      <c r="B32" s="68" t="s">
        <v>367</v>
      </c>
      <c r="C32" s="109">
        <v>4.9000000000000002E-2</v>
      </c>
      <c r="D32" s="109">
        <v>3.5000000000000003E-2</v>
      </c>
      <c r="E32" s="375"/>
    </row>
    <row r="33" spans="1:5" ht="15" x14ac:dyDescent="0.25">
      <c r="A33" s="375"/>
      <c r="B33" s="375"/>
      <c r="C33" s="375"/>
      <c r="D33" s="375"/>
      <c r="E33" s="375"/>
    </row>
    <row r="34" spans="1:5" ht="15" x14ac:dyDescent="0.25">
      <c r="A34" s="332"/>
      <c r="B34" s="375"/>
      <c r="C34" s="375"/>
      <c r="D34" s="375"/>
      <c r="E34" s="375"/>
    </row>
    <row r="35" spans="1:5" ht="15" x14ac:dyDescent="0.25">
      <c r="A35" s="389"/>
      <c r="B35" s="375"/>
      <c r="C35" s="375"/>
      <c r="D35" s="375"/>
      <c r="E35" s="375"/>
    </row>
    <row r="36" spans="1:5" ht="15" x14ac:dyDescent="0.25">
      <c r="A36" s="389"/>
      <c r="B36" s="375"/>
      <c r="C36" s="375"/>
      <c r="D36" s="375"/>
      <c r="E36" s="375"/>
    </row>
    <row r="37" spans="1:5" ht="15" x14ac:dyDescent="0.25">
      <c r="A37" s="389"/>
      <c r="B37" s="375"/>
      <c r="C37" s="375"/>
      <c r="D37" s="375"/>
      <c r="E37" s="375"/>
    </row>
    <row r="41" spans="1:5" x14ac:dyDescent="0.2">
      <c r="A41" s="51"/>
      <c r="B41" s="319"/>
      <c r="C41" s="319"/>
      <c r="D41" s="319"/>
      <c r="E41" s="319"/>
    </row>
  </sheetData>
  <sheetProtection algorithmName="SHA-512" hashValue="p+PLCQekW3VOiG0GZZo5qkSoQcum4w2HVvaD7jVWPfdlBfsIXyV14kS4uLfCjtqtTNyEtyIN0rVzj4cv5i/UMg==" saltValue="HkRQ4Fpjqsxk8bbSNx7W+Q==" spinCount="100000" sheet="1" objects="1" scenarios="1"/>
  <mergeCells count="2">
    <mergeCell ref="A10:A14"/>
    <mergeCell ref="B10:B14"/>
  </mergeCells>
  <conditionalFormatting sqref="B6">
    <cfRule type="expression" dxfId="242" priority="16" stopIfTrue="1">
      <formula>#REF!="NEI"</formula>
    </cfRule>
  </conditionalFormatting>
  <conditionalFormatting sqref="B5">
    <cfRule type="expression" dxfId="241" priority="15" stopIfTrue="1">
      <formula>#REF!="NEI"</formula>
    </cfRule>
  </conditionalFormatting>
  <conditionalFormatting sqref="B9">
    <cfRule type="expression" dxfId="240" priority="14" stopIfTrue="1">
      <formula>#REF!="NEI"</formula>
    </cfRule>
  </conditionalFormatting>
  <conditionalFormatting sqref="B8">
    <cfRule type="expression" dxfId="239" priority="13" stopIfTrue="1">
      <formula>#REF!="NEI"</formula>
    </cfRule>
  </conditionalFormatting>
  <conditionalFormatting sqref="B18">
    <cfRule type="expression" dxfId="238" priority="12" stopIfTrue="1">
      <formula>#REF!="NEI"</formula>
    </cfRule>
  </conditionalFormatting>
  <conditionalFormatting sqref="B19:B20">
    <cfRule type="expression" dxfId="237" priority="11" stopIfTrue="1">
      <formula>#REF!="NEI"</formula>
    </cfRule>
  </conditionalFormatting>
  <conditionalFormatting sqref="B10">
    <cfRule type="expression" dxfId="236" priority="10" stopIfTrue="1">
      <formula>#REF!="NEI"</formula>
    </cfRule>
  </conditionalFormatting>
  <conditionalFormatting sqref="B17">
    <cfRule type="expression" dxfId="235" priority="9" stopIfTrue="1">
      <formula>#REF!="NEI"</formula>
    </cfRule>
  </conditionalFormatting>
  <conditionalFormatting sqref="B7">
    <cfRule type="expression" dxfId="234" priority="7" stopIfTrue="1">
      <formula>#REF!="NEI"</formula>
    </cfRule>
  </conditionalFormatting>
  <conditionalFormatting sqref="B16">
    <cfRule type="expression" dxfId="233" priority="6" stopIfTrue="1">
      <formula>#REF!="NEI"</formula>
    </cfRule>
  </conditionalFormatting>
  <conditionalFormatting sqref="B4">
    <cfRule type="expression" dxfId="232" priority="5" stopIfTrue="1">
      <formula>#REF!="NEI"</formula>
    </cfRule>
  </conditionalFormatting>
  <conditionalFormatting sqref="A41">
    <cfRule type="expression" dxfId="231" priority="4" stopIfTrue="1">
      <formula>#REF!="NEI"</formula>
    </cfRule>
  </conditionalFormatting>
  <conditionalFormatting sqref="B23">
    <cfRule type="expression" dxfId="230" priority="2" stopIfTrue="1">
      <formula>#REF!="NEI"</formula>
    </cfRule>
  </conditionalFormatting>
  <conditionalFormatting sqref="F24:I24">
    <cfRule type="expression" dxfId="7" priority="1" stopIfTrue="1">
      <formula>#REF!="NEI"</formula>
    </cfRule>
  </conditionalFormatting>
  <dataValidations count="1">
    <dataValidation type="list" allowBlank="1" showInputMessage="1" showErrorMessage="1" sqref="B32" xr:uid="{00000000-0002-0000-0000-000000000000}">
      <formula1>"Ja,Nei"</formula1>
    </dataValidation>
  </dataValidations>
  <hyperlinks>
    <hyperlink ref="K21" r:id="rId1" xr:uid="{0F474853-1B6D-4F6F-98A2-9CAAEE63957E}"/>
  </hyperlinks>
  <pageMargins left="0.7" right="0.7" top="0.75" bottom="0.75" header="0.3" footer="0.3"/>
  <pageSetup scale="88" orientation="landscape" r:id="rId2"/>
  <legacyDrawing r:id="rId3"/>
  <extLst>
    <ext xmlns:x14="http://schemas.microsoft.com/office/spreadsheetml/2009/9/main" uri="{CCE6A557-97BC-4b89-ADB6-D9C93CAAB3DF}">
      <x14:dataValidations xmlns:xm="http://schemas.microsoft.com/office/excel/2006/main" count="3">
        <x14:dataValidation type="list" showInputMessage="1" showErrorMessage="1" xr:uid="{00000000-0002-0000-0000-000001000000}">
          <x14:formula1>
            <xm:f>Tabeller!$G$6:$G$7</xm:f>
          </x14:formula1>
          <xm:sqref>B29</xm:sqref>
        </x14:dataValidation>
        <x14:dataValidation type="list" allowBlank="1" showInputMessage="1" showErrorMessage="1" xr:uid="{00000000-0002-0000-0000-000002000000}">
          <x14:formula1>
            <xm:f>Tabeller!$M$45:$M$46</xm:f>
          </x14:formula1>
          <xm:sqref>B25</xm:sqref>
        </x14:dataValidation>
        <x14:dataValidation type="list" allowBlank="1" showInputMessage="1" showErrorMessage="1" xr:uid="{00000000-0002-0000-0000-000003000000}">
          <x14:formula1>
            <xm:f>Tabeller!$M$47:$M$48</xm:f>
          </x14:formula1>
          <xm:sqref>B26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Ark6">
    <tabColor rgb="FF00B050"/>
    <pageSetUpPr fitToPage="1"/>
  </sheetPr>
  <dimension ref="A1:BV68"/>
  <sheetViews>
    <sheetView showGridLines="0" zoomScale="70" zoomScaleNormal="70" zoomScalePageLayoutView="85" workbookViewId="0">
      <selection activeCell="B34" sqref="B34"/>
    </sheetView>
  </sheetViews>
  <sheetFormatPr baseColWidth="10" defaultColWidth="9.140625" defaultRowHeight="12.75" x14ac:dyDescent="0.2"/>
  <cols>
    <col min="1" max="1" width="54" style="40" customWidth="1"/>
    <col min="2" max="2" width="53.85546875" style="40" customWidth="1"/>
    <col min="3" max="3" width="47.85546875" style="40" customWidth="1"/>
    <col min="4" max="4" width="18" style="40" customWidth="1"/>
    <col min="5" max="5" width="20.85546875" style="40" customWidth="1"/>
    <col min="6" max="6" width="18.140625" style="40" customWidth="1"/>
    <col min="7" max="7" width="15.5703125" style="40" customWidth="1"/>
    <col min="8" max="11" width="15.85546875" style="40" customWidth="1"/>
    <col min="12" max="12" width="17.42578125" style="40" customWidth="1"/>
    <col min="13" max="13" width="28.28515625" style="40" customWidth="1"/>
    <col min="14" max="14" width="17" style="40" customWidth="1"/>
    <col min="15" max="15" width="16.7109375" style="40" customWidth="1"/>
    <col min="16" max="16" width="18.140625" style="40" customWidth="1"/>
    <col min="17" max="17" width="32" style="40" customWidth="1"/>
    <col min="18" max="18" width="18" style="40" customWidth="1"/>
    <col min="19" max="19" width="19.28515625" style="40" customWidth="1"/>
    <col min="20" max="20" width="4" style="40" customWidth="1"/>
    <col min="21" max="21" width="25.7109375" style="40" hidden="1" customWidth="1"/>
    <col min="22" max="22" width="10" style="40" customWidth="1"/>
    <col min="23" max="23" width="18.7109375" style="40" customWidth="1"/>
    <col min="24" max="27" width="12.85546875" style="40" customWidth="1"/>
    <col min="28" max="28" width="11.7109375" style="40" customWidth="1"/>
    <col min="29" max="29" width="12.28515625" style="40" customWidth="1"/>
    <col min="30" max="32" width="10.85546875" style="40" customWidth="1"/>
    <col min="33" max="33" width="9.140625" style="40" customWidth="1"/>
    <col min="34" max="35" width="10" style="40" customWidth="1"/>
    <col min="36" max="36" width="9.7109375" style="40" customWidth="1"/>
    <col min="37" max="37" width="8.42578125" style="40" customWidth="1"/>
    <col min="38" max="38" width="12" style="40" customWidth="1"/>
    <col min="39" max="39" width="14" style="40" customWidth="1"/>
    <col min="40" max="40" width="11" style="40" customWidth="1"/>
    <col min="41" max="41" width="11.28515625" style="40" customWidth="1"/>
    <col min="42" max="47" width="13.28515625" style="40" customWidth="1"/>
    <col min="48" max="48" width="14.7109375" style="40" customWidth="1"/>
    <col min="49" max="56" width="9.140625" style="40"/>
    <col min="57" max="57" width="10.5703125" style="40" customWidth="1"/>
    <col min="58" max="16384" width="9.140625" style="40"/>
  </cols>
  <sheetData>
    <row r="1" spans="1:74" ht="18.75" x14ac:dyDescent="0.3">
      <c r="A1" s="41"/>
      <c r="B1" s="41"/>
      <c r="C1" s="39"/>
      <c r="Q1" s="42"/>
      <c r="AP1" s="39" t="s">
        <v>34</v>
      </c>
      <c r="AZ1" s="40" t="s">
        <v>35</v>
      </c>
      <c r="BH1" s="40" t="s">
        <v>36</v>
      </c>
    </row>
    <row r="2" spans="1:74" ht="21" x14ac:dyDescent="0.35">
      <c r="A2" s="58"/>
      <c r="B2" s="44"/>
      <c r="C2" s="58"/>
      <c r="D2" s="449" t="s">
        <v>37</v>
      </c>
      <c r="E2" s="449"/>
      <c r="F2" s="449"/>
      <c r="G2" s="449"/>
      <c r="H2" s="449"/>
      <c r="I2" s="336"/>
      <c r="J2" s="336"/>
      <c r="K2" s="336"/>
      <c r="Q2" s="42"/>
      <c r="U2" s="114" t="s">
        <v>38</v>
      </c>
      <c r="BQ2" s="40" t="s">
        <v>39</v>
      </c>
    </row>
    <row r="3" spans="1:74" ht="18.75" x14ac:dyDescent="0.3">
      <c r="A3" s="302"/>
      <c r="B3" s="86" t="s">
        <v>40</v>
      </c>
      <c r="C3" s="86" t="s">
        <v>41</v>
      </c>
      <c r="D3" s="87">
        <v>2024</v>
      </c>
      <c r="E3" s="87">
        <f>D3+1</f>
        <v>2025</v>
      </c>
      <c r="F3" s="273">
        <f t="shared" ref="F3" si="0">E3+1</f>
        <v>2026</v>
      </c>
      <c r="G3" s="273">
        <f t="shared" ref="G3" si="1">F3+1</f>
        <v>2027</v>
      </c>
      <c r="H3" s="273">
        <f t="shared" ref="H3" si="2">G3+1</f>
        <v>2028</v>
      </c>
      <c r="I3" s="273">
        <f t="shared" ref="I3" si="3">H3+1</f>
        <v>2029</v>
      </c>
      <c r="J3" s="273">
        <f t="shared" ref="J3" si="4">I3+1</f>
        <v>2030</v>
      </c>
      <c r="K3" s="273">
        <f t="shared" ref="K3" si="5">J3+1</f>
        <v>2031</v>
      </c>
      <c r="L3" s="275" t="s">
        <v>42</v>
      </c>
      <c r="M3" s="88" t="s">
        <v>43</v>
      </c>
      <c r="N3" s="88" t="s">
        <v>44</v>
      </c>
      <c r="O3" s="88" t="s">
        <v>45</v>
      </c>
      <c r="AB3" s="62" t="s">
        <v>46</v>
      </c>
      <c r="AC3" s="63" t="s">
        <v>47</v>
      </c>
      <c r="AD3" s="63" t="s">
        <v>48</v>
      </c>
      <c r="AE3" s="63" t="s">
        <v>49</v>
      </c>
      <c r="AF3" s="63" t="s">
        <v>50</v>
      </c>
      <c r="AG3" s="63" t="s">
        <v>51</v>
      </c>
      <c r="AH3" s="63" t="s">
        <v>52</v>
      </c>
      <c r="AI3" s="63" t="s">
        <v>53</v>
      </c>
      <c r="AJ3" s="63" t="s">
        <v>54</v>
      </c>
      <c r="AK3" s="63" t="s">
        <v>55</v>
      </c>
      <c r="AN3" s="22">
        <f>D3</f>
        <v>2024</v>
      </c>
      <c r="AO3" s="22">
        <f>E3</f>
        <v>2025</v>
      </c>
      <c r="AP3" s="22">
        <f>F3</f>
        <v>2026</v>
      </c>
      <c r="AQ3" s="22">
        <f>G3</f>
        <v>2027</v>
      </c>
      <c r="AR3" s="22">
        <f>H3</f>
        <v>2028</v>
      </c>
      <c r="AS3" s="22">
        <f t="shared" ref="AS3:AU3" si="6">I3</f>
        <v>2029</v>
      </c>
      <c r="AT3" s="22">
        <f t="shared" si="6"/>
        <v>2030</v>
      </c>
      <c r="AU3" s="22">
        <f t="shared" si="6"/>
        <v>2031</v>
      </c>
      <c r="AW3" s="22">
        <f>AN3</f>
        <v>2024</v>
      </c>
      <c r="AX3" s="22">
        <f>AO3</f>
        <v>2025</v>
      </c>
      <c r="AY3" s="22">
        <f>AP3</f>
        <v>2026</v>
      </c>
      <c r="AZ3" s="22">
        <f t="shared" ref="AZ3" si="7">AQ3</f>
        <v>2027</v>
      </c>
      <c r="BA3" s="22">
        <f t="shared" ref="BA3" si="8">AR3</f>
        <v>2028</v>
      </c>
      <c r="BB3" s="22">
        <f t="shared" ref="BB3" si="9">AS3</f>
        <v>2029</v>
      </c>
      <c r="BC3" s="22">
        <f t="shared" ref="BC3" si="10">AT3</f>
        <v>2030</v>
      </c>
      <c r="BD3" s="22">
        <f t="shared" ref="BD3" si="11">AU3</f>
        <v>2031</v>
      </c>
      <c r="BE3" s="216"/>
      <c r="BF3" s="22">
        <f t="shared" ref="BF3:BM3" si="12">AW3</f>
        <v>2024</v>
      </c>
      <c r="BG3" s="22">
        <f t="shared" si="12"/>
        <v>2025</v>
      </c>
      <c r="BH3" s="22">
        <f t="shared" si="12"/>
        <v>2026</v>
      </c>
      <c r="BI3" s="22">
        <f t="shared" si="12"/>
        <v>2027</v>
      </c>
      <c r="BJ3" s="22">
        <f t="shared" si="12"/>
        <v>2028</v>
      </c>
      <c r="BK3" s="22">
        <f t="shared" si="12"/>
        <v>2029</v>
      </c>
      <c r="BL3" s="22">
        <f t="shared" si="12"/>
        <v>2030</v>
      </c>
      <c r="BM3" s="22">
        <f t="shared" si="12"/>
        <v>2031</v>
      </c>
      <c r="BN3" s="338"/>
      <c r="BO3" s="22">
        <f t="shared" ref="BO3:BV3" si="13">BF3</f>
        <v>2024</v>
      </c>
      <c r="BP3" s="22">
        <f t="shared" si="13"/>
        <v>2025</v>
      </c>
      <c r="BQ3" s="22">
        <f t="shared" si="13"/>
        <v>2026</v>
      </c>
      <c r="BR3" s="22">
        <f t="shared" si="13"/>
        <v>2027</v>
      </c>
      <c r="BS3" s="22">
        <f t="shared" si="13"/>
        <v>2028</v>
      </c>
      <c r="BT3" s="22">
        <f t="shared" si="13"/>
        <v>2029</v>
      </c>
      <c r="BU3" s="22">
        <f t="shared" si="13"/>
        <v>2030</v>
      </c>
      <c r="BV3" s="22">
        <f t="shared" si="13"/>
        <v>2031</v>
      </c>
    </row>
    <row r="4" spans="1:74" ht="18.75" x14ac:dyDescent="0.3">
      <c r="A4" s="326" t="s">
        <v>56</v>
      </c>
      <c r="B4" s="390"/>
      <c r="C4" s="342"/>
      <c r="D4" s="391"/>
      <c r="E4" s="391"/>
      <c r="F4" s="391"/>
      <c r="G4" s="391"/>
      <c r="H4" s="391"/>
      <c r="I4" s="391"/>
      <c r="J4" s="391"/>
      <c r="K4" s="391"/>
      <c r="L4" s="276">
        <f>SUM(D4:K4)</f>
        <v>0</v>
      </c>
      <c r="M4" s="19"/>
      <c r="N4" s="19"/>
      <c r="O4" s="19"/>
      <c r="Q4" s="111"/>
      <c r="Y4" s="64"/>
      <c r="Z4" s="64"/>
      <c r="AA4" s="64"/>
      <c r="AB4" s="18">
        <f t="shared" ref="AB4:AB10" si="14">B4</f>
        <v>0</v>
      </c>
      <c r="AC4" s="18" t="str">
        <f>IFERROR(IF(Budsjett!B4&gt;0,LOOKUP(Budsjett!B4,Tabeller!$A$4:$B$200),LOOKUP(AB4,Tabeller!$A$4:$B$200)),"")</f>
        <v/>
      </c>
      <c r="AD4" s="18" t="str">
        <f>IFERROR(AC4*Tabeller!$I$33,"")</f>
        <v/>
      </c>
      <c r="AE4" s="18" t="str">
        <f>IFERROR(AC4*(Tabeller!$I$33)*Tabeller!$L$23,"")</f>
        <v/>
      </c>
      <c r="AF4" s="18" t="str">
        <f>IFERROR(AD4*Tabeller!$M$24,"")</f>
        <v/>
      </c>
      <c r="AG4" s="18" t="str">
        <f>IFERROR(AD4*Tabeller!$L$26,"")</f>
        <v/>
      </c>
      <c r="AH4" s="18" t="str">
        <f>IFERROR(AD4*Tabeller!$L$25,"")</f>
        <v/>
      </c>
      <c r="AI4" s="18">
        <f t="shared" ref="AI4:AI10" si="15">SUM(AE4:AH4)</f>
        <v>0</v>
      </c>
      <c r="AJ4" s="18">
        <f>AI4+(IF(A4="Teknisk adm bistand",Registrering!$D$29,Registrering!$C$29))</f>
        <v>465000</v>
      </c>
      <c r="AK4" s="18">
        <f>AJ4/Tabeller!$H$3</f>
        <v>285.6265356265356</v>
      </c>
      <c r="AL4" s="61"/>
      <c r="AN4" s="18">
        <f>((D4*Budsjett!$AI4))</f>
        <v>0</v>
      </c>
      <c r="AO4" s="18">
        <f>((E4*Budsjett!$AI4)*(Tabeller!J$33))</f>
        <v>0</v>
      </c>
      <c r="AP4" s="18">
        <f>((F4*Budsjett!$AI4)*(Tabeller!K$33))</f>
        <v>0</v>
      </c>
      <c r="AQ4" s="18">
        <f>((G4*Budsjett!$AI4)*(Tabeller!L$33))</f>
        <v>0</v>
      </c>
      <c r="AR4" s="18">
        <f>((H4*Budsjett!$AI4)*(Tabeller!M$33))</f>
        <v>0</v>
      </c>
      <c r="AS4" s="18">
        <f>((I4*Budsjett!$AI4)*(Tabeller!N$33))</f>
        <v>0</v>
      </c>
      <c r="AT4" s="18">
        <f>((J4*Budsjett!$AI4)*(Tabeller!O$33))</f>
        <v>0</v>
      </c>
      <c r="AU4" s="18">
        <f>((K4*Budsjett!$AI4)*(Tabeller!P$33))</f>
        <v>0</v>
      </c>
      <c r="AW4" s="61">
        <f>IFERROR(AN4*Budsjett!$C$48,0)</f>
        <v>0</v>
      </c>
      <c r="AX4" s="61">
        <f>IFERROR(AO4*Budsjett!$C$48,0)</f>
        <v>0</v>
      </c>
      <c r="AY4" s="61">
        <f>IFERROR(AP4*Budsjett!$C$48,0)</f>
        <v>0</v>
      </c>
      <c r="AZ4" s="61">
        <f>IFERROR(AQ4*Budsjett!$C$48,0)</f>
        <v>0</v>
      </c>
      <c r="BA4" s="61">
        <f>IFERROR(AR4*Budsjett!$C$48,0)</f>
        <v>0</v>
      </c>
      <c r="BB4" s="61">
        <f>IFERROR(AS4*Budsjett!$C$48,0)</f>
        <v>0</v>
      </c>
      <c r="BC4" s="61">
        <f>IFERROR(AT4*Budsjett!$C$48,0)</f>
        <v>0</v>
      </c>
      <c r="BD4" s="61">
        <f>IFERROR(AU4*Budsjett!$C$48,0)</f>
        <v>0</v>
      </c>
      <c r="BF4" s="61">
        <v>0</v>
      </c>
      <c r="BG4" s="61">
        <v>0</v>
      </c>
      <c r="BH4" s="61">
        <v>0</v>
      </c>
      <c r="BI4" s="61">
        <v>0</v>
      </c>
      <c r="BJ4" s="61">
        <v>0</v>
      </c>
      <c r="BK4" s="61">
        <v>0</v>
      </c>
      <c r="BL4" s="61">
        <v>0</v>
      </c>
      <c r="BM4" s="61">
        <v>0</v>
      </c>
      <c r="BO4" s="61">
        <f t="shared" ref="BO4:BV4" si="16">AW4-BF4</f>
        <v>0</v>
      </c>
      <c r="BP4" s="61">
        <f t="shared" si="16"/>
        <v>0</v>
      </c>
      <c r="BQ4" s="61">
        <f t="shared" si="16"/>
        <v>0</v>
      </c>
      <c r="BR4" s="61">
        <f t="shared" si="16"/>
        <v>0</v>
      </c>
      <c r="BS4" s="61">
        <f t="shared" si="16"/>
        <v>0</v>
      </c>
      <c r="BT4" s="61">
        <f t="shared" si="16"/>
        <v>0</v>
      </c>
      <c r="BU4" s="61">
        <f t="shared" si="16"/>
        <v>0</v>
      </c>
      <c r="BV4" s="61">
        <f t="shared" si="16"/>
        <v>0</v>
      </c>
    </row>
    <row r="5" spans="1:74" ht="15" hidden="1" x14ac:dyDescent="0.25">
      <c r="A5" s="98"/>
      <c r="B5" s="390">
        <v>63</v>
      </c>
      <c r="C5" s="342"/>
      <c r="D5" s="391"/>
      <c r="E5" s="391"/>
      <c r="F5" s="392"/>
      <c r="G5" s="393"/>
      <c r="H5" s="393"/>
      <c r="I5" s="393"/>
      <c r="J5" s="393"/>
      <c r="K5" s="393"/>
      <c r="L5" s="276">
        <f t="shared" ref="L5:L10" si="17">SUM(D5:F5)</f>
        <v>0</v>
      </c>
      <c r="M5" s="19">
        <f t="shared" ref="M5:M10" si="18">SUM(AN5:AP5)</f>
        <v>0</v>
      </c>
      <c r="N5" s="19">
        <f t="shared" ref="N5:N10" si="19">IFERROR(SUM(AW5:AY5),0)</f>
        <v>0</v>
      </c>
      <c r="O5" s="19">
        <f t="shared" ref="O5:O10" si="20">SUM(M5:N5)</f>
        <v>0</v>
      </c>
      <c r="AB5" s="18">
        <f t="shared" si="14"/>
        <v>63</v>
      </c>
      <c r="AC5" s="18">
        <f>IF(Budsjett!B5&gt;0,LOOKUP(Budsjett!B5,Tabeller!$A$4:$B$200),LOOKUP(AB5,Tabeller!$A$4:$B$200))</f>
        <v>615700</v>
      </c>
      <c r="AD5" s="18">
        <f>AC5*Tabeller!$I$33</f>
        <v>645869.29999999993</v>
      </c>
      <c r="AE5" s="18">
        <f>AC5*(Tabeller!$I$33)*Tabeller!$L$23</f>
        <v>583195.70148214651</v>
      </c>
      <c r="AF5" s="18">
        <f>AD5*Tabeller!$M$24</f>
        <v>69673.805010642493</v>
      </c>
      <c r="AG5" s="18">
        <f>AD5*Tabeller!$L$26</f>
        <v>104107.43106298093</v>
      </c>
      <c r="AH5" s="18">
        <f>AD5*Tabeller!$L$25</f>
        <v>85171.389254754322</v>
      </c>
      <c r="AI5" s="18">
        <f t="shared" si="15"/>
        <v>842148.32681052422</v>
      </c>
      <c r="AJ5" s="18">
        <f>AI5+(IF(A5="Teknisk adm bistand",Registrering!$D$29,Registrering!$C$29))</f>
        <v>1307148.3268105243</v>
      </c>
      <c r="AK5" s="18">
        <f>AJ5/Tabeller!$H$3</f>
        <v>802.91666266002721</v>
      </c>
      <c r="AL5" s="61"/>
      <c r="AN5" s="18">
        <f>((D5*Budsjett!$AI5))</f>
        <v>0</v>
      </c>
      <c r="AO5" s="18">
        <f>((E5*Budsjett!$AI5)*(Tabeller!J$33))</f>
        <v>0</v>
      </c>
      <c r="AP5" s="18">
        <f>((F5*Budsjett!$AI5)*(Tabeller!K$33))</f>
        <v>0</v>
      </c>
      <c r="AQ5" s="20"/>
      <c r="AR5" s="20"/>
      <c r="AS5" s="20"/>
      <c r="AT5" s="20"/>
      <c r="AU5" s="20"/>
      <c r="AW5" s="40">
        <f>IFERROR(AN5*Budsjett!$D$47,0)</f>
        <v>0</v>
      </c>
      <c r="AX5" s="40">
        <f>IFERROR(AO5*Budsjett!$D$47,0)</f>
        <v>0</v>
      </c>
      <c r="AY5" s="40">
        <f>IFERROR(AP5*Budsjett!$D$47,0)</f>
        <v>0</v>
      </c>
      <c r="BB5" s="40">
        <f>IFERROR(IF($D$48=$M$48,AN5*AW$46,AN5*Budsjett!$D$48),0)</f>
        <v>0</v>
      </c>
      <c r="BC5" s="40">
        <f>IFERROR(IF($D$48=$M$48,AO5*AX$46,AO5*Budsjett!$D$48),0)</f>
        <v>0</v>
      </c>
      <c r="BD5" s="40">
        <f>IFERROR(IF($D$48=$M$48,AP5*AY$46,AP5*Budsjett!$D$48),0)</f>
        <v>0</v>
      </c>
      <c r="BI5" s="40">
        <f t="shared" ref="BI5:BK10" si="21">AW5-BB5</f>
        <v>0</v>
      </c>
      <c r="BJ5" s="40">
        <f t="shared" si="21"/>
        <v>0</v>
      </c>
      <c r="BK5" s="40">
        <f t="shared" si="21"/>
        <v>0</v>
      </c>
    </row>
    <row r="6" spans="1:74" ht="15" hidden="1" x14ac:dyDescent="0.25">
      <c r="A6" s="98"/>
      <c r="B6" s="390">
        <v>63</v>
      </c>
      <c r="C6" s="342"/>
      <c r="D6" s="391"/>
      <c r="E6" s="391"/>
      <c r="F6" s="392"/>
      <c r="G6" s="393"/>
      <c r="H6" s="393"/>
      <c r="I6" s="393"/>
      <c r="J6" s="393"/>
      <c r="K6" s="393"/>
      <c r="L6" s="276">
        <f t="shared" si="17"/>
        <v>0</v>
      </c>
      <c r="M6" s="19">
        <f t="shared" si="18"/>
        <v>0</v>
      </c>
      <c r="N6" s="19">
        <f t="shared" si="19"/>
        <v>0</v>
      </c>
      <c r="O6" s="19">
        <f t="shared" si="20"/>
        <v>0</v>
      </c>
      <c r="AB6" s="18">
        <f t="shared" si="14"/>
        <v>63</v>
      </c>
      <c r="AC6" s="18">
        <f>IF(Budsjett!B6&gt;0,LOOKUP(Budsjett!B6,Tabeller!$A$4:$B$200),LOOKUP(AB6,Tabeller!$A$4:$B$200))</f>
        <v>615700</v>
      </c>
      <c r="AD6" s="18">
        <f>AC6*Tabeller!$I$33</f>
        <v>645869.29999999993</v>
      </c>
      <c r="AE6" s="18">
        <f>AC6*(Tabeller!$I$33)*Tabeller!$L$23</f>
        <v>583195.70148214651</v>
      </c>
      <c r="AF6" s="18">
        <f>AD6*Tabeller!$M$24</f>
        <v>69673.805010642493</v>
      </c>
      <c r="AG6" s="18">
        <f>AD6*Tabeller!$L$26</f>
        <v>104107.43106298093</v>
      </c>
      <c r="AH6" s="18">
        <f>AD6*Tabeller!$L$25</f>
        <v>85171.389254754322</v>
      </c>
      <c r="AI6" s="18">
        <f t="shared" si="15"/>
        <v>842148.32681052422</v>
      </c>
      <c r="AJ6" s="18">
        <f>AI6+(IF(A6="Teknisk adm bistand",Registrering!$D$29,Registrering!$C$29))</f>
        <v>1307148.3268105243</v>
      </c>
      <c r="AK6" s="18">
        <f>AJ6/Tabeller!$H$3</f>
        <v>802.91666266002721</v>
      </c>
      <c r="AL6" s="61"/>
      <c r="AN6" s="18">
        <f>((D6*Budsjett!$AI6))</f>
        <v>0</v>
      </c>
      <c r="AO6" s="18">
        <f>((E6*Budsjett!$AI6)*(Tabeller!J$33))</f>
        <v>0</v>
      </c>
      <c r="AP6" s="18">
        <f>((F6*Budsjett!$AI6)*(Tabeller!K$33))</f>
        <v>0</v>
      </c>
      <c r="AQ6" s="20"/>
      <c r="AR6" s="20"/>
      <c r="AS6" s="20"/>
      <c r="AT6" s="20"/>
      <c r="AU6" s="20"/>
      <c r="AW6" s="40">
        <f>IFERROR(AN6*Budsjett!$D$47,0)</f>
        <v>0</v>
      </c>
      <c r="AX6" s="40">
        <f>IFERROR(AO6*Budsjett!$D$47,0)</f>
        <v>0</v>
      </c>
      <c r="AY6" s="40">
        <f>IFERROR(AP6*Budsjett!$D$47,0)</f>
        <v>0</v>
      </c>
      <c r="BB6" s="40">
        <f>IFERROR(IF($D$48=$M$48,AN6*AW$46,AN6*Budsjett!$D$48),0)</f>
        <v>0</v>
      </c>
      <c r="BC6" s="40">
        <f>IFERROR(IF($D$48=$M$48,AO6*AX$46,AO6*Budsjett!$D$48),0)</f>
        <v>0</v>
      </c>
      <c r="BD6" s="40">
        <f>IFERROR(IF($D$48=$M$48,AP6*AY$46,AP6*Budsjett!$D$48),0)</f>
        <v>0</v>
      </c>
      <c r="BI6" s="40">
        <f t="shared" si="21"/>
        <v>0</v>
      </c>
      <c r="BJ6" s="40">
        <f t="shared" si="21"/>
        <v>0</v>
      </c>
      <c r="BK6" s="40">
        <f t="shared" si="21"/>
        <v>0</v>
      </c>
    </row>
    <row r="7" spans="1:74" ht="15" hidden="1" x14ac:dyDescent="0.25">
      <c r="A7" s="98"/>
      <c r="B7" s="390">
        <v>80</v>
      </c>
      <c r="C7" s="342"/>
      <c r="D7" s="391"/>
      <c r="E7" s="391"/>
      <c r="F7" s="392"/>
      <c r="G7" s="393"/>
      <c r="H7" s="393"/>
      <c r="I7" s="393"/>
      <c r="J7" s="393"/>
      <c r="K7" s="393"/>
      <c r="L7" s="276">
        <f t="shared" si="17"/>
        <v>0</v>
      </c>
      <c r="M7" s="19">
        <f t="shared" si="18"/>
        <v>0</v>
      </c>
      <c r="N7" s="19">
        <f t="shared" si="19"/>
        <v>0</v>
      </c>
      <c r="O7" s="19">
        <f t="shared" si="20"/>
        <v>0</v>
      </c>
      <c r="AB7" s="18">
        <f t="shared" si="14"/>
        <v>80</v>
      </c>
      <c r="AC7" s="18">
        <f>IF(Budsjett!B7&gt;0,LOOKUP(Budsjett!B7,Tabeller!$A$4:$B$200),LOOKUP(AB7,Tabeller!$A$4:$B$200))</f>
        <v>870900</v>
      </c>
      <c r="AD7" s="18">
        <f>AC7*Tabeller!$I$33</f>
        <v>913574.1</v>
      </c>
      <c r="AE7" s="18">
        <f>AC7*(Tabeller!$I$33)*Tabeller!$L$23</f>
        <v>824923.07360857783</v>
      </c>
      <c r="AF7" s="18">
        <f>AD7*Tabeller!$M$24</f>
        <v>98552.731498730791</v>
      </c>
      <c r="AG7" s="18">
        <f>AD7*Tabeller!$L$26</f>
        <v>147258.66771601446</v>
      </c>
      <c r="AH7" s="18">
        <f>AD7*Tabeller!$L$25</f>
        <v>120473.87185636762</v>
      </c>
      <c r="AI7" s="18">
        <f t="shared" si="15"/>
        <v>1191208.3446796909</v>
      </c>
      <c r="AJ7" s="18">
        <f>AI7+(IF(A7="Teknisk adm bistand",Registrering!$D$29,Registrering!$C$29))</f>
        <v>1656208.3446796909</v>
      </c>
      <c r="AK7" s="18">
        <f>AJ7/Tabeller!$H$3</f>
        <v>1017.3269930464932</v>
      </c>
      <c r="AL7" s="61"/>
      <c r="AN7" s="18">
        <f>((D7*Budsjett!$AI7))</f>
        <v>0</v>
      </c>
      <c r="AO7" s="18">
        <f>((E7*Budsjett!$AI7)*(Tabeller!J$33))</f>
        <v>0</v>
      </c>
      <c r="AP7" s="18">
        <f>((F7*Budsjett!$AI7)*(Tabeller!K$33))</f>
        <v>0</v>
      </c>
      <c r="AQ7" s="20"/>
      <c r="AR7" s="20"/>
      <c r="AS7" s="20"/>
      <c r="AT7" s="20"/>
      <c r="AU7" s="20"/>
      <c r="AW7" s="40">
        <f>IFERROR(AN7*Budsjett!$D$47,0)</f>
        <v>0</v>
      </c>
      <c r="AX7" s="40">
        <f>IFERROR(AO7*Budsjett!$D$47,0)</f>
        <v>0</v>
      </c>
      <c r="AY7" s="40">
        <f>IFERROR(AP7*Budsjett!$D$47,0)</f>
        <v>0</v>
      </c>
      <c r="BB7" s="40">
        <f>IFERROR(IF($D$48=$M$48,AN7*AW$46,AN7*Budsjett!$D$48),0)</f>
        <v>0</v>
      </c>
      <c r="BC7" s="40">
        <f>IFERROR(IF($D$48=$M$48,AO7*AX$46,AO7*Budsjett!$D$48),0)</f>
        <v>0</v>
      </c>
      <c r="BD7" s="40">
        <f>IFERROR(IF($D$48=$M$48,AP7*AY$46,AP7*Budsjett!$D$48),0)</f>
        <v>0</v>
      </c>
      <c r="BI7" s="40">
        <f t="shared" si="21"/>
        <v>0</v>
      </c>
      <c r="BJ7" s="40">
        <f t="shared" si="21"/>
        <v>0</v>
      </c>
      <c r="BK7" s="40">
        <f t="shared" si="21"/>
        <v>0</v>
      </c>
    </row>
    <row r="8" spans="1:74" ht="15" hidden="1" x14ac:dyDescent="0.25">
      <c r="A8" s="98"/>
      <c r="B8" s="390">
        <v>57</v>
      </c>
      <c r="C8" s="342"/>
      <c r="D8" s="391"/>
      <c r="E8" s="391"/>
      <c r="F8" s="392"/>
      <c r="G8" s="393"/>
      <c r="H8" s="393"/>
      <c r="I8" s="393"/>
      <c r="J8" s="393"/>
      <c r="K8" s="393"/>
      <c r="L8" s="276">
        <f t="shared" si="17"/>
        <v>0</v>
      </c>
      <c r="M8" s="19">
        <f t="shared" si="18"/>
        <v>0</v>
      </c>
      <c r="N8" s="19">
        <f t="shared" si="19"/>
        <v>0</v>
      </c>
      <c r="O8" s="19">
        <f t="shared" si="20"/>
        <v>0</v>
      </c>
      <c r="AB8" s="18">
        <f t="shared" si="14"/>
        <v>57</v>
      </c>
      <c r="AC8" s="18">
        <f>IF(Budsjett!B8&gt;0,LOOKUP(Budsjett!B8,Tabeller!$A$4:$B$200),LOOKUP(AB8,Tabeller!$A$4:$B$200))</f>
        <v>557100</v>
      </c>
      <c r="AD8" s="18">
        <f>AC8*Tabeller!$I$33</f>
        <v>584397.89999999991</v>
      </c>
      <c r="AE8" s="18">
        <f>AC8*(Tabeller!$I$33)*Tabeller!$L$23</f>
        <v>527689.33781988593</v>
      </c>
      <c r="AF8" s="18">
        <f>AD8*Tabeller!$M$24</f>
        <v>63042.515464396507</v>
      </c>
      <c r="AG8" s="18">
        <f>AD8*Tabeller!$L$26</f>
        <v>94198.879072903495</v>
      </c>
      <c r="AH8" s="18">
        <f>AD8*Tabeller!$L$25</f>
        <v>77065.098187142488</v>
      </c>
      <c r="AI8" s="18">
        <f t="shared" si="15"/>
        <v>761995.83054432843</v>
      </c>
      <c r="AJ8" s="18">
        <f>AI8+(IF(A8="Teknisk adm bistand",Registrering!$D$29,Registrering!$C$29))</f>
        <v>1226995.8305443283</v>
      </c>
      <c r="AK8" s="18">
        <f>AJ8/Tabeller!$H$3</f>
        <v>753.68294259479626</v>
      </c>
      <c r="AL8" s="61"/>
      <c r="AN8" s="18">
        <f>((D8*Budsjett!$AI8))</f>
        <v>0</v>
      </c>
      <c r="AO8" s="18">
        <f>((E8*Budsjett!$AI8)*(Tabeller!J$33))</f>
        <v>0</v>
      </c>
      <c r="AP8" s="18">
        <f>((F8*Budsjett!$AI8)*(Tabeller!K$33))</f>
        <v>0</v>
      </c>
      <c r="AQ8" s="20"/>
      <c r="AR8" s="20"/>
      <c r="AS8" s="20"/>
      <c r="AT8" s="20"/>
      <c r="AU8" s="20"/>
      <c r="AW8" s="40">
        <f>IFERROR(AN8*Budsjett!$D$47,0)</f>
        <v>0</v>
      </c>
      <c r="AX8" s="40">
        <f>IFERROR(AO8*Budsjett!$D$47,0)</f>
        <v>0</v>
      </c>
      <c r="AY8" s="40">
        <f>IFERROR(AP8*Budsjett!$D$47,0)</f>
        <v>0</v>
      </c>
      <c r="BB8" s="40">
        <f>IFERROR(IF($D$48=$M$48,AN8*AW$46,AN8*Budsjett!$D$48),0)</f>
        <v>0</v>
      </c>
      <c r="BC8" s="40">
        <f>IFERROR(IF($D$48=$M$48,AO8*AX$46,AO8*Budsjett!$D$48),0)</f>
        <v>0</v>
      </c>
      <c r="BD8" s="40">
        <f>IFERROR(IF($D$48=$M$48,AP8*AY$46,AP8*Budsjett!$D$48),0)</f>
        <v>0</v>
      </c>
      <c r="BI8" s="40">
        <f t="shared" si="21"/>
        <v>0</v>
      </c>
      <c r="BJ8" s="40">
        <f t="shared" si="21"/>
        <v>0</v>
      </c>
      <c r="BK8" s="40">
        <f t="shared" si="21"/>
        <v>0</v>
      </c>
    </row>
    <row r="9" spans="1:74" ht="15" hidden="1" x14ac:dyDescent="0.25">
      <c r="A9" s="98"/>
      <c r="B9" s="390">
        <v>55</v>
      </c>
      <c r="C9" s="342"/>
      <c r="D9" s="391"/>
      <c r="E9" s="391"/>
      <c r="F9" s="392"/>
      <c r="G9" s="393"/>
      <c r="H9" s="393"/>
      <c r="I9" s="393"/>
      <c r="J9" s="393"/>
      <c r="K9" s="393"/>
      <c r="L9" s="276">
        <f t="shared" si="17"/>
        <v>0</v>
      </c>
      <c r="M9" s="19">
        <f t="shared" si="18"/>
        <v>0</v>
      </c>
      <c r="N9" s="19">
        <f t="shared" si="19"/>
        <v>0</v>
      </c>
      <c r="O9" s="19">
        <f t="shared" si="20"/>
        <v>0</v>
      </c>
      <c r="AB9" s="18">
        <f t="shared" si="14"/>
        <v>55</v>
      </c>
      <c r="AC9" s="18">
        <f>IF(Budsjett!B9&gt;0,LOOKUP(Budsjett!B9,Tabeller!$A$4:$B$200),LOOKUP(AB9,Tabeller!$A$4:$B$200))</f>
        <v>540500</v>
      </c>
      <c r="AD9" s="18">
        <f>AC9*Tabeller!$I$33</f>
        <v>566984.5</v>
      </c>
      <c r="AE9" s="18">
        <f>AC9*(Tabeller!$I$33)*Tabeller!$L$23</f>
        <v>511965.69214081566</v>
      </c>
      <c r="AF9" s="18">
        <f>AD9*Tabeller!$M$24</f>
        <v>61164.027299418987</v>
      </c>
      <c r="AG9" s="18">
        <f>AD9*Tabeller!$L$26</f>
        <v>91392.019635441291</v>
      </c>
      <c r="AH9" s="18">
        <f>AD9*Tabeller!$L$25</f>
        <v>74768.776826692731</v>
      </c>
      <c r="AI9" s="18">
        <f t="shared" si="15"/>
        <v>739290.51590236858</v>
      </c>
      <c r="AJ9" s="18">
        <f>AI9+(IF(A9="Teknisk adm bistand",Registrering!$D$29,Registrering!$C$29))</f>
        <v>1204290.5159023686</v>
      </c>
      <c r="AK9" s="18">
        <f>AJ9/Tabeller!$H$3</f>
        <v>739.73618912921904</v>
      </c>
      <c r="AL9" s="61"/>
      <c r="AN9" s="18">
        <f>((D9*Budsjett!$AI9))</f>
        <v>0</v>
      </c>
      <c r="AO9" s="18">
        <f>((E9*Budsjett!$AI9)*(Tabeller!J$33))</f>
        <v>0</v>
      </c>
      <c r="AP9" s="18">
        <f>((F9*Budsjett!$AI9)*(Tabeller!K$33))</f>
        <v>0</v>
      </c>
      <c r="AQ9" s="20"/>
      <c r="AR9" s="20"/>
      <c r="AS9" s="20"/>
      <c r="AT9" s="20"/>
      <c r="AU9" s="20"/>
      <c r="AW9" s="40">
        <f>IFERROR(AN9*Budsjett!$D$47,0)</f>
        <v>0</v>
      </c>
      <c r="AX9" s="40">
        <f>IFERROR(AO9*Budsjett!$D$47,0)</f>
        <v>0</v>
      </c>
      <c r="AY9" s="40">
        <f>IFERROR(AP9*Budsjett!$D$47,0)</f>
        <v>0</v>
      </c>
      <c r="BB9" s="40">
        <f>IFERROR(IF($D$48=$M$48,AN9*AW$46,AN9*Budsjett!$D$48),0)</f>
        <v>0</v>
      </c>
      <c r="BC9" s="40">
        <f>IFERROR(IF($D$48=$M$48,AO9*AX$46,AO9*Budsjett!$D$48),0)</f>
        <v>0</v>
      </c>
      <c r="BD9" s="40">
        <f>IFERROR(IF($D$48=$M$48,AP9*AY$46,AP9*Budsjett!$D$48),0)</f>
        <v>0</v>
      </c>
      <c r="BI9" s="40">
        <f t="shared" si="21"/>
        <v>0</v>
      </c>
      <c r="BJ9" s="40">
        <f t="shared" si="21"/>
        <v>0</v>
      </c>
      <c r="BK9" s="40">
        <f t="shared" si="21"/>
        <v>0</v>
      </c>
    </row>
    <row r="10" spans="1:74" ht="15" hidden="1" x14ac:dyDescent="0.25">
      <c r="A10" s="98"/>
      <c r="B10" s="390">
        <v>55</v>
      </c>
      <c r="C10" s="342"/>
      <c r="D10" s="391"/>
      <c r="E10" s="391"/>
      <c r="F10" s="392"/>
      <c r="G10" s="394"/>
      <c r="H10" s="394"/>
      <c r="I10" s="394"/>
      <c r="J10" s="394"/>
      <c r="K10" s="394"/>
      <c r="L10" s="277">
        <f t="shared" si="17"/>
        <v>0</v>
      </c>
      <c r="M10" s="35">
        <f t="shared" si="18"/>
        <v>0</v>
      </c>
      <c r="N10" s="19">
        <f t="shared" si="19"/>
        <v>0</v>
      </c>
      <c r="O10" s="35">
        <f t="shared" si="20"/>
        <v>0</v>
      </c>
      <c r="AB10" s="18">
        <f t="shared" si="14"/>
        <v>55</v>
      </c>
      <c r="AC10" s="18">
        <f>IF(Budsjett!B10&gt;0,LOOKUP(Budsjett!B10,Tabeller!$A$4:$B$200),LOOKUP(AB10,Tabeller!$A$4:$B$200))</f>
        <v>540500</v>
      </c>
      <c r="AD10" s="18">
        <f>AC10*Tabeller!$I$33</f>
        <v>566984.5</v>
      </c>
      <c r="AE10" s="18">
        <f>AC10*(Tabeller!$I$33)*Tabeller!$L$23</f>
        <v>511965.69214081566</v>
      </c>
      <c r="AF10" s="18">
        <f>AD10*Tabeller!$M$24</f>
        <v>61164.027299418987</v>
      </c>
      <c r="AG10" s="18">
        <f>AD10*Tabeller!$L$26</f>
        <v>91392.019635441291</v>
      </c>
      <c r="AH10" s="18">
        <f>AD10*Tabeller!$L$25</f>
        <v>74768.776826692731</v>
      </c>
      <c r="AI10" s="18">
        <f t="shared" si="15"/>
        <v>739290.51590236858</v>
      </c>
      <c r="AJ10" s="18">
        <f>AI10+(IF(A10="Teknisk adm bistand",Registrering!$D$29,Registrering!$C$29))</f>
        <v>1204290.5159023686</v>
      </c>
      <c r="AK10" s="18">
        <f>AJ10/Tabeller!$H$3</f>
        <v>739.73618912921904</v>
      </c>
      <c r="AL10" s="61"/>
      <c r="AN10" s="18">
        <f>((D10*Budsjett!$AI10))</f>
        <v>0</v>
      </c>
      <c r="AO10" s="18">
        <f>((E10*Budsjett!$AI10)*(Tabeller!J$33))</f>
        <v>0</v>
      </c>
      <c r="AP10" s="18">
        <f>((F10*Budsjett!$AI10)*(Tabeller!K$33))</f>
        <v>0</v>
      </c>
      <c r="AQ10" s="20"/>
      <c r="AR10" s="20"/>
      <c r="AS10" s="20"/>
      <c r="AT10" s="20"/>
      <c r="AU10" s="20"/>
      <c r="AW10" s="40">
        <f>IFERROR(AN10*Budsjett!$D$47,0)</f>
        <v>0</v>
      </c>
      <c r="AX10" s="40">
        <f>IFERROR(AO10*Budsjett!$D$47,0)</f>
        <v>0</v>
      </c>
      <c r="AY10" s="40">
        <f>IFERROR(AP10*Budsjett!$D$47,0)</f>
        <v>0</v>
      </c>
      <c r="BB10" s="40">
        <f>IFERROR(IF($D$48=$M$48,AN10*AW$46,AN10*Budsjett!$D$48),0)</f>
        <v>0</v>
      </c>
      <c r="BC10" s="40">
        <f>IFERROR(IF($D$48=$M$48,AO10*AX$46,AO10*Budsjett!$D$48),0)</f>
        <v>0</v>
      </c>
      <c r="BD10" s="40">
        <f>IFERROR(IF($D$48=$M$48,AP10*AY$46,AP10*Budsjett!$D$48),0)</f>
        <v>0</v>
      </c>
      <c r="BI10" s="40">
        <f t="shared" si="21"/>
        <v>0</v>
      </c>
      <c r="BJ10" s="40">
        <f t="shared" si="21"/>
        <v>0</v>
      </c>
      <c r="BK10" s="40">
        <f t="shared" si="21"/>
        <v>0</v>
      </c>
    </row>
    <row r="11" spans="1:74" ht="15.75" hidden="1" x14ac:dyDescent="0.25">
      <c r="A11" s="27" t="s">
        <v>57</v>
      </c>
      <c r="B11" s="27"/>
      <c r="C11" s="28"/>
      <c r="D11" s="102">
        <f t="shared" ref="D11:O11" si="22">SUM(D4:D10)</f>
        <v>0</v>
      </c>
      <c r="E11" s="102">
        <f t="shared" si="22"/>
        <v>0</v>
      </c>
      <c r="F11" s="274">
        <f t="shared" si="22"/>
        <v>0</v>
      </c>
      <c r="G11" s="304"/>
      <c r="H11" s="304"/>
      <c r="I11" s="304"/>
      <c r="J11" s="304"/>
      <c r="K11" s="304"/>
      <c r="L11" s="278">
        <f t="shared" si="22"/>
        <v>0</v>
      </c>
      <c r="M11" s="34">
        <f t="shared" si="22"/>
        <v>0</v>
      </c>
      <c r="N11" s="34">
        <f t="shared" si="22"/>
        <v>0</v>
      </c>
      <c r="O11" s="34">
        <f t="shared" si="22"/>
        <v>0</v>
      </c>
      <c r="AE11" s="218"/>
      <c r="AF11" s="218"/>
      <c r="AG11" s="218"/>
      <c r="AH11" s="218"/>
      <c r="AI11" s="218"/>
      <c r="AN11" s="22">
        <f>SUM(AN4:AN4)</f>
        <v>0</v>
      </c>
      <c r="AO11" s="22">
        <f>SUM(AO4:AO10)</f>
        <v>0</v>
      </c>
      <c r="AP11" s="22">
        <f>SUM(AP4:AP10)</f>
        <v>0</v>
      </c>
      <c r="AQ11" s="216"/>
      <c r="AR11" s="216"/>
      <c r="AS11" s="216"/>
      <c r="AT11" s="216"/>
      <c r="AU11" s="216"/>
      <c r="AV11" s="222">
        <f>SUM(AN11:AP11)</f>
        <v>0</v>
      </c>
      <c r="AW11" s="40">
        <f>SUM(AW4:AW10)</f>
        <v>0</v>
      </c>
      <c r="AX11" s="40">
        <f>SUM(AX4:AX10)</f>
        <v>0</v>
      </c>
      <c r="AY11" s="40">
        <f>SUM(AY4:AY10)</f>
        <v>0</v>
      </c>
      <c r="BB11" s="40">
        <f>SUM(BB4:BB10)</f>
        <v>0</v>
      </c>
      <c r="BC11" s="40">
        <f>SUM(BC4:BC10)</f>
        <v>0</v>
      </c>
      <c r="BD11" s="40">
        <f>SUM(BD4:BD10)</f>
        <v>0</v>
      </c>
      <c r="BE11" s="61"/>
      <c r="BI11" s="40">
        <f>SUM(BI4:BI10)</f>
        <v>0</v>
      </c>
      <c r="BJ11" s="40">
        <f>SUM(BJ4:BJ10)</f>
        <v>0</v>
      </c>
      <c r="BK11" s="40">
        <f>SUM(BK4:BK10)</f>
        <v>0</v>
      </c>
    </row>
    <row r="12" spans="1:74" ht="21" hidden="1" x14ac:dyDescent="0.35">
      <c r="A12" s="58" t="s">
        <v>58</v>
      </c>
      <c r="B12" s="44"/>
      <c r="D12" s="60" t="s">
        <v>37</v>
      </c>
      <c r="N12" s="64"/>
      <c r="AI12" s="218"/>
    </row>
    <row r="13" spans="1:74" ht="15" hidden="1" x14ac:dyDescent="0.25">
      <c r="A13" s="86" t="s">
        <v>59</v>
      </c>
      <c r="B13" s="86" t="s">
        <v>40</v>
      </c>
      <c r="C13" s="86" t="s">
        <v>41</v>
      </c>
      <c r="D13" s="87">
        <f>D3</f>
        <v>2024</v>
      </c>
      <c r="E13" s="87">
        <f>E3</f>
        <v>2025</v>
      </c>
      <c r="F13" s="273">
        <f>F3</f>
        <v>2026</v>
      </c>
      <c r="G13" s="303"/>
      <c r="H13" s="303"/>
      <c r="I13" s="303"/>
      <c r="J13" s="303"/>
      <c r="K13" s="303"/>
      <c r="L13" s="275" t="s">
        <v>57</v>
      </c>
      <c r="M13" s="88" t="s">
        <v>43</v>
      </c>
      <c r="N13" s="88" t="s">
        <v>44</v>
      </c>
      <c r="O13" s="88" t="s">
        <v>45</v>
      </c>
      <c r="AB13" s="62" t="s">
        <v>46</v>
      </c>
      <c r="AC13" s="63" t="s">
        <v>47</v>
      </c>
      <c r="AD13" s="63" t="s">
        <v>48</v>
      </c>
      <c r="AE13" s="63"/>
      <c r="AF13" s="63"/>
      <c r="AG13" s="63"/>
      <c r="AH13" s="63"/>
      <c r="AI13" s="219"/>
      <c r="AJ13" s="63" t="s">
        <v>54</v>
      </c>
      <c r="AK13" s="63" t="s">
        <v>55</v>
      </c>
      <c r="AN13" s="22">
        <f>D13</f>
        <v>2024</v>
      </c>
      <c r="AO13" s="22">
        <f>E13</f>
        <v>2025</v>
      </c>
      <c r="AP13" s="22">
        <f>F13</f>
        <v>2026</v>
      </c>
      <c r="AQ13" s="216"/>
      <c r="AR13" s="216"/>
      <c r="AS13" s="216"/>
      <c r="AT13" s="216"/>
      <c r="AU13" s="216"/>
      <c r="AW13" s="40">
        <f>AN13</f>
        <v>2024</v>
      </c>
      <c r="AX13" s="40">
        <f>AO13</f>
        <v>2025</v>
      </c>
      <c r="AY13" s="40">
        <f>AP13</f>
        <v>2026</v>
      </c>
      <c r="BB13" s="40">
        <f>AW13</f>
        <v>2024</v>
      </c>
      <c r="BC13" s="40">
        <f>AX13</f>
        <v>2025</v>
      </c>
      <c r="BD13" s="40">
        <f>AY13</f>
        <v>2026</v>
      </c>
      <c r="BI13" s="40" t="e">
        <f>#REF!</f>
        <v>#REF!</v>
      </c>
      <c r="BJ13" s="40" t="e">
        <f>#REF!</f>
        <v>#REF!</v>
      </c>
      <c r="BK13" s="40" t="e">
        <f>#REF!</f>
        <v>#REF!</v>
      </c>
    </row>
    <row r="14" spans="1:74" ht="15" hidden="1" x14ac:dyDescent="0.25">
      <c r="A14" s="98" t="s">
        <v>60</v>
      </c>
      <c r="B14" s="390">
        <v>75</v>
      </c>
      <c r="C14" s="342"/>
      <c r="D14" s="391"/>
      <c r="E14" s="391"/>
      <c r="F14" s="392"/>
      <c r="G14" s="393"/>
      <c r="H14" s="393"/>
      <c r="I14" s="393"/>
      <c r="J14" s="393"/>
      <c r="K14" s="393"/>
      <c r="L14" s="276">
        <f>SUM(D14:F14)</f>
        <v>0</v>
      </c>
      <c r="M14" s="19">
        <f>SUM(AN14:AP14)</f>
        <v>0</v>
      </c>
      <c r="N14" s="19">
        <f>IFERROR(SUM(AW14:AY14),0)</f>
        <v>0</v>
      </c>
      <c r="O14" s="19">
        <f t="shared" ref="O14:O18" si="23">SUM(M14:N14)</f>
        <v>0</v>
      </c>
      <c r="AB14" s="18">
        <f>B14</f>
        <v>75</v>
      </c>
      <c r="AC14" s="18">
        <f>IF(Budsjett!B14&gt;0,LOOKUP(Budsjett!B14,Tabeller!$A$4:$B$200),LOOKUP(AB14,Tabeller!$A$4:$B$200))</f>
        <v>759100</v>
      </c>
      <c r="AD14" s="18">
        <f>AC14*Tabeller!$I$33</f>
        <v>796295.89999999991</v>
      </c>
      <c r="AE14" s="18"/>
      <c r="AF14" s="18"/>
      <c r="AG14" s="18"/>
      <c r="AH14" s="18"/>
      <c r="AI14" s="220"/>
      <c r="AJ14" s="18">
        <f>AI14+(IF(A14="Teknisk adm bistand",Registrering!$D$29,Registrering!$C$29))</f>
        <v>465000</v>
      </c>
      <c r="AK14" s="18">
        <f>AJ14/Tabeller!$H$3</f>
        <v>285.6265356265356</v>
      </c>
      <c r="AN14" s="18">
        <f>((D14*Budsjett!$AI14))</f>
        <v>0</v>
      </c>
      <c r="AO14" s="18">
        <f>((E14*Budsjett!$AI14)*(Tabeller!J$33))</f>
        <v>0</v>
      </c>
      <c r="AP14" s="18">
        <f>((F14*Budsjett!$AI14)*(Tabeller!K$33))</f>
        <v>0</v>
      </c>
      <c r="AQ14" s="20"/>
      <c r="AR14" s="20"/>
      <c r="AS14" s="20"/>
      <c r="AT14" s="20"/>
      <c r="AU14" s="20"/>
      <c r="AW14" s="40">
        <f>IFERROR(AN14*Budsjett!$D$47,0)</f>
        <v>0</v>
      </c>
      <c r="AX14" s="40">
        <f>IFERROR(AO14*Budsjett!$D$47,0)</f>
        <v>0</v>
      </c>
      <c r="AY14" s="40">
        <f>IFERROR(AP14*Budsjett!$D$47,0)</f>
        <v>0</v>
      </c>
      <c r="BB14" s="40">
        <f>IFERROR(IF($D$48=$M$48,AN14*AW$46,AN14*Budsjett!$D$48),0)</f>
        <v>0</v>
      </c>
      <c r="BC14" s="40">
        <f>IFERROR(IF($D$48=$M$48,AO14*AX$46,AO14*Budsjett!$D$48),0)</f>
        <v>0</v>
      </c>
      <c r="BD14" s="40">
        <f>IFERROR(IF($D$48=$M$48,AP14*AY$46,AP14*Budsjett!$D$48),0)</f>
        <v>0</v>
      </c>
      <c r="BI14" s="40">
        <f t="shared" ref="BI14:BK18" si="24">AW14-BB14</f>
        <v>0</v>
      </c>
      <c r="BJ14" s="40">
        <f t="shared" si="24"/>
        <v>0</v>
      </c>
      <c r="BK14" s="40">
        <f t="shared" si="24"/>
        <v>0</v>
      </c>
    </row>
    <row r="15" spans="1:74" ht="15" hidden="1" x14ac:dyDescent="0.25">
      <c r="A15" s="98" t="s">
        <v>61</v>
      </c>
      <c r="B15" s="390">
        <v>73</v>
      </c>
      <c r="C15" s="342"/>
      <c r="D15" s="391"/>
      <c r="E15" s="391"/>
      <c r="F15" s="392"/>
      <c r="G15" s="393"/>
      <c r="H15" s="393"/>
      <c r="I15" s="393"/>
      <c r="J15" s="393"/>
      <c r="K15" s="393"/>
      <c r="L15" s="276">
        <f>SUM(D15:F15)</f>
        <v>0</v>
      </c>
      <c r="M15" s="19">
        <f>SUM(AN15:AP15)</f>
        <v>0</v>
      </c>
      <c r="N15" s="19">
        <f>IFERROR(SUM(AW15:AY15),0)</f>
        <v>0</v>
      </c>
      <c r="O15" s="19">
        <f t="shared" si="23"/>
        <v>0</v>
      </c>
      <c r="R15" s="64">
        <f>D42</f>
        <v>0</v>
      </c>
      <c r="S15" s="40" t="s">
        <v>62</v>
      </c>
      <c r="AB15" s="18">
        <f>B15</f>
        <v>73</v>
      </c>
      <c r="AC15" s="18">
        <f>IF(Budsjett!B15&gt;0,LOOKUP(Budsjett!B15,Tabeller!$A$4:$B$200),LOOKUP(AB15,Tabeller!$A$4:$B$200))</f>
        <v>732300</v>
      </c>
      <c r="AD15" s="18">
        <f>AC15*Tabeller!$I$33</f>
        <v>768182.7</v>
      </c>
      <c r="AE15" s="18"/>
      <c r="AF15" s="18"/>
      <c r="AG15" s="18"/>
      <c r="AH15" s="18"/>
      <c r="AI15" s="220"/>
      <c r="AJ15" s="18">
        <f>AI15+(IF(A15="Teknisk adm bistand",Registrering!$D$29,Registrering!$C$29))</f>
        <v>465000</v>
      </c>
      <c r="AK15" s="18">
        <f>AJ15/Tabeller!$H$3</f>
        <v>285.6265356265356</v>
      </c>
      <c r="AN15" s="18">
        <f>((D15*Budsjett!$AI15))</f>
        <v>0</v>
      </c>
      <c r="AO15" s="18">
        <f>((E15*Budsjett!$AI15)*(Tabeller!J$33))</f>
        <v>0</v>
      </c>
      <c r="AP15" s="18">
        <f>((F15*Budsjett!$AI15)*(Tabeller!K$33))</f>
        <v>0</v>
      </c>
      <c r="AQ15" s="20"/>
      <c r="AR15" s="20"/>
      <c r="AS15" s="20"/>
      <c r="AT15" s="20"/>
      <c r="AU15" s="20"/>
      <c r="AW15" s="40">
        <f>IFERROR(AN15*Budsjett!$D$47,0)</f>
        <v>0</v>
      </c>
      <c r="AX15" s="40">
        <f>IFERROR(AO15*Budsjett!$D$47,0)</f>
        <v>0</v>
      </c>
      <c r="AY15" s="40">
        <f>IFERROR(AP15*Budsjett!$D$47,0)</f>
        <v>0</v>
      </c>
      <c r="BB15" s="40">
        <f>IFERROR(IF($D$48=$M$48,AN15*AW$46,AN15*Budsjett!$D$48),0)</f>
        <v>0</v>
      </c>
      <c r="BC15" s="40">
        <f>IFERROR(IF($D$48=$M$48,AO15*AX$46,AO15*Budsjett!$D$48),0)</f>
        <v>0</v>
      </c>
      <c r="BD15" s="40">
        <f>IFERROR(IF($D$48=$M$48,AP15*AY$46,AP15*Budsjett!$D$48),0)</f>
        <v>0</v>
      </c>
      <c r="BI15" s="40">
        <f t="shared" si="24"/>
        <v>0</v>
      </c>
      <c r="BJ15" s="40">
        <f t="shared" si="24"/>
        <v>0</v>
      </c>
      <c r="BK15" s="40">
        <f t="shared" si="24"/>
        <v>0</v>
      </c>
    </row>
    <row r="16" spans="1:74" ht="15" hidden="1" x14ac:dyDescent="0.25">
      <c r="A16" s="98" t="s">
        <v>63</v>
      </c>
      <c r="B16" s="390">
        <v>63</v>
      </c>
      <c r="C16" s="342"/>
      <c r="D16" s="391"/>
      <c r="E16" s="391"/>
      <c r="F16" s="392"/>
      <c r="G16" s="393"/>
      <c r="H16" s="393"/>
      <c r="I16" s="393"/>
      <c r="J16" s="393"/>
      <c r="K16" s="393"/>
      <c r="L16" s="276">
        <f>SUM(D16:F16)</f>
        <v>0</v>
      </c>
      <c r="M16" s="19">
        <f>SUM(AN16:AP16)</f>
        <v>0</v>
      </c>
      <c r="N16" s="19">
        <f>IFERROR(SUM(AW16:AY16),0)</f>
        <v>0</v>
      </c>
      <c r="O16" s="19">
        <f t="shared" si="23"/>
        <v>0</v>
      </c>
      <c r="R16" s="64">
        <f>M4+O40</f>
        <v>0</v>
      </c>
      <c r="AB16" s="18">
        <f>B16</f>
        <v>63</v>
      </c>
      <c r="AC16" s="18">
        <f>IF(Budsjett!B16&gt;0,LOOKUP(Budsjett!B16,Tabeller!$A$4:$B$200),LOOKUP(AB16,Tabeller!$A$4:$B$200))</f>
        <v>615700</v>
      </c>
      <c r="AD16" s="18">
        <f>AC16*Tabeller!$I$33</f>
        <v>645869.29999999993</v>
      </c>
      <c r="AE16" s="18"/>
      <c r="AF16" s="18"/>
      <c r="AG16" s="18"/>
      <c r="AH16" s="18"/>
      <c r="AI16" s="220"/>
      <c r="AJ16" s="18">
        <f>AI16+(IF(A16="Teknisk adm bistand",Registrering!$D$29,Registrering!$C$29))</f>
        <v>465000</v>
      </c>
      <c r="AK16" s="18">
        <f>AJ16/Tabeller!$H$3</f>
        <v>285.6265356265356</v>
      </c>
      <c r="AN16" s="18">
        <f>((D16*Budsjett!$AI16))</f>
        <v>0</v>
      </c>
      <c r="AO16" s="18">
        <f>((E16*Budsjett!$AI16)*(Tabeller!J$33))</f>
        <v>0</v>
      </c>
      <c r="AP16" s="18">
        <f>((F16*Budsjett!$AI16)*(Tabeller!K$33))</f>
        <v>0</v>
      </c>
      <c r="AQ16" s="20"/>
      <c r="AR16" s="20"/>
      <c r="AS16" s="20"/>
      <c r="AT16" s="20"/>
      <c r="AU16" s="20"/>
      <c r="AW16" s="40">
        <f>IFERROR(AN16*Budsjett!$D$47,0)</f>
        <v>0</v>
      </c>
      <c r="AX16" s="40">
        <f>IFERROR(AO16*Budsjett!$D$47,0)</f>
        <v>0</v>
      </c>
      <c r="AY16" s="40">
        <f>IFERROR(AP16*Budsjett!$D$47,0)</f>
        <v>0</v>
      </c>
      <c r="BB16" s="40">
        <f>IFERROR(IF($D$48=$M$48,AN16*AW$46,AN16*Budsjett!$D$48),0)</f>
        <v>0</v>
      </c>
      <c r="BC16" s="40">
        <f>IFERROR(IF($D$48=$M$48,AO16*AX$46,AO16*Budsjett!$D$48),0)</f>
        <v>0</v>
      </c>
      <c r="BD16" s="40">
        <f>IFERROR(IF($D$48=$M$48,AP16*AY$46,AP16*Budsjett!$D$48),0)</f>
        <v>0</v>
      </c>
      <c r="BI16" s="40">
        <f t="shared" si="24"/>
        <v>0</v>
      </c>
      <c r="BJ16" s="40">
        <f t="shared" si="24"/>
        <v>0</v>
      </c>
      <c r="BK16" s="40">
        <f t="shared" si="24"/>
        <v>0</v>
      </c>
    </row>
    <row r="17" spans="1:63" ht="15" hidden="1" x14ac:dyDescent="0.25">
      <c r="A17" s="98" t="s">
        <v>64</v>
      </c>
      <c r="B17" s="390">
        <v>63</v>
      </c>
      <c r="C17" s="342"/>
      <c r="D17" s="391"/>
      <c r="E17" s="391"/>
      <c r="F17" s="392"/>
      <c r="G17" s="393"/>
      <c r="H17" s="393"/>
      <c r="I17" s="393"/>
      <c r="J17" s="393"/>
      <c r="K17" s="393"/>
      <c r="L17" s="276">
        <f>SUM(D17:F17)</f>
        <v>0</v>
      </c>
      <c r="M17" s="19">
        <f>SUM(AN17:AP17)</f>
        <v>0</v>
      </c>
      <c r="N17" s="19">
        <f>IFERROR(SUM(AW17:AY17),0)</f>
        <v>0</v>
      </c>
      <c r="O17" s="19">
        <f t="shared" si="23"/>
        <v>0</v>
      </c>
      <c r="AB17" s="18">
        <f>B17</f>
        <v>63</v>
      </c>
      <c r="AC17" s="18">
        <f>IF(Budsjett!B17&gt;0,LOOKUP(Budsjett!B17,Tabeller!$A$4:$B$200),LOOKUP(AB17,Tabeller!$A$4:$B$200))</f>
        <v>615700</v>
      </c>
      <c r="AD17" s="18">
        <f>AC17*Tabeller!$I$33</f>
        <v>645869.29999999993</v>
      </c>
      <c r="AE17" s="18"/>
      <c r="AF17" s="18"/>
      <c r="AG17" s="18"/>
      <c r="AH17" s="18"/>
      <c r="AI17" s="220"/>
      <c r="AJ17" s="18">
        <f>AI17+(IF(A17="Teknisk adm bistand",Registrering!$D$29,Registrering!$C$29))</f>
        <v>465000</v>
      </c>
      <c r="AK17" s="18">
        <f>AJ17/Tabeller!$H$3</f>
        <v>285.6265356265356</v>
      </c>
      <c r="AN17" s="18">
        <f>((D17*Budsjett!$AI17))</f>
        <v>0</v>
      </c>
      <c r="AO17" s="18">
        <f>((E17*Budsjett!$AI17)*(Tabeller!J$33))</f>
        <v>0</v>
      </c>
      <c r="AP17" s="18">
        <f>((F17*Budsjett!$AI17)*(Tabeller!K$33))</f>
        <v>0</v>
      </c>
      <c r="AQ17" s="20"/>
      <c r="AR17" s="20"/>
      <c r="AS17" s="20"/>
      <c r="AT17" s="20"/>
      <c r="AU17" s="20"/>
      <c r="AW17" s="40">
        <f>IFERROR(AN17*Budsjett!$D$47,0)</f>
        <v>0</v>
      </c>
      <c r="AX17" s="40">
        <f>IFERROR(AO17*Budsjett!$D$47,0)</f>
        <v>0</v>
      </c>
      <c r="AY17" s="40">
        <f>IFERROR(AP17*Budsjett!$D$47,0)</f>
        <v>0</v>
      </c>
      <c r="BB17" s="40">
        <f>IFERROR(IF($D$48=$M$48,AN17*AW$46,AN17*Budsjett!$D$48),0)</f>
        <v>0</v>
      </c>
      <c r="BC17" s="40">
        <f>IFERROR(IF($D$48=$M$48,AO17*AX$46,AO17*Budsjett!$D$48),0)</f>
        <v>0</v>
      </c>
      <c r="BD17" s="40">
        <f>IFERROR(IF($D$48=$M$48,AP17*AY$46,AP17*Budsjett!$D$48),0)</f>
        <v>0</v>
      </c>
      <c r="BI17" s="40">
        <f t="shared" si="24"/>
        <v>0</v>
      </c>
      <c r="BJ17" s="40">
        <f t="shared" si="24"/>
        <v>0</v>
      </c>
      <c r="BK17" s="40">
        <f t="shared" si="24"/>
        <v>0</v>
      </c>
    </row>
    <row r="18" spans="1:63" ht="15" hidden="1" x14ac:dyDescent="0.25">
      <c r="A18" s="98" t="s">
        <v>65</v>
      </c>
      <c r="B18" s="390">
        <v>57</v>
      </c>
      <c r="C18" s="342"/>
      <c r="D18" s="391"/>
      <c r="E18" s="391"/>
      <c r="F18" s="392"/>
      <c r="G18" s="393"/>
      <c r="H18" s="393"/>
      <c r="I18" s="393"/>
      <c r="J18" s="393"/>
      <c r="K18" s="393"/>
      <c r="L18" s="276">
        <f>SUM(D18:F18)</f>
        <v>0</v>
      </c>
      <c r="M18" s="19">
        <f>SUM(AN18:AP18)</f>
        <v>0</v>
      </c>
      <c r="N18" s="19">
        <f>IFERROR(SUM(AW18:AY18),0)</f>
        <v>0</v>
      </c>
      <c r="O18" s="19">
        <f t="shared" si="23"/>
        <v>0</v>
      </c>
      <c r="AB18" s="18">
        <f>B18</f>
        <v>57</v>
      </c>
      <c r="AC18" s="18">
        <f>IF(Budsjett!B18&gt;0,LOOKUP(Budsjett!B18,Tabeller!$A$4:$B$200),LOOKUP(AB18,Tabeller!$A$4:$B$200))</f>
        <v>557100</v>
      </c>
      <c r="AD18" s="18">
        <f>AC18*Tabeller!$I$33</f>
        <v>584397.89999999991</v>
      </c>
      <c r="AE18" s="18"/>
      <c r="AF18" s="18"/>
      <c r="AG18" s="18"/>
      <c r="AH18" s="18"/>
      <c r="AI18" s="220"/>
      <c r="AJ18" s="18">
        <f>AI18+(IF(A18="Teknisk adm bistand",Registrering!$D$29,Registrering!$C$29))</f>
        <v>465000</v>
      </c>
      <c r="AK18" s="18">
        <f>AJ18/Tabeller!$H$3</f>
        <v>285.6265356265356</v>
      </c>
      <c r="AN18" s="18">
        <f>((D18*Budsjett!$AI18))</f>
        <v>0</v>
      </c>
      <c r="AO18" s="18">
        <f>((E18*Budsjett!$AI18)*(Tabeller!J$33))</f>
        <v>0</v>
      </c>
      <c r="AP18" s="18">
        <f>((F18*Budsjett!$AI18)*(Tabeller!K$33))</f>
        <v>0</v>
      </c>
      <c r="AQ18" s="20"/>
      <c r="AR18" s="20"/>
      <c r="AS18" s="20"/>
      <c r="AT18" s="20"/>
      <c r="AU18" s="20"/>
      <c r="AW18" s="40">
        <f>IFERROR(AN18*Budsjett!$D$47,0)</f>
        <v>0</v>
      </c>
      <c r="AX18" s="40">
        <f>IFERROR(AO18*Budsjett!$D$47,0)</f>
        <v>0</v>
      </c>
      <c r="AY18" s="40">
        <f>IFERROR(AP18*Budsjett!$D$47,0)</f>
        <v>0</v>
      </c>
      <c r="BB18" s="40">
        <f>IFERROR(IF($D$48=$M$48,AN18*AW$46,AN18*Budsjett!$D$48),0)</f>
        <v>0</v>
      </c>
      <c r="BC18" s="40">
        <f>IFERROR(IF($D$48=$M$48,AO18*AX$46,AO18*Budsjett!$D$48),0)</f>
        <v>0</v>
      </c>
      <c r="BD18" s="40">
        <f>IFERROR(IF($D$48=$M$48,AP18*AY$46,AP18*Budsjett!$D$48),0)</f>
        <v>0</v>
      </c>
      <c r="BI18" s="40">
        <f t="shared" si="24"/>
        <v>0</v>
      </c>
      <c r="BJ18" s="40">
        <f t="shared" si="24"/>
        <v>0</v>
      </c>
      <c r="BK18" s="40">
        <f t="shared" si="24"/>
        <v>0</v>
      </c>
    </row>
    <row r="19" spans="1:63" ht="15" hidden="1" x14ac:dyDescent="0.25">
      <c r="A19" s="27" t="s">
        <v>57</v>
      </c>
      <c r="B19" s="27"/>
      <c r="C19" s="28"/>
      <c r="D19" s="102">
        <f t="shared" ref="D19:O19" si="25">SUM(D14:D18)</f>
        <v>0</v>
      </c>
      <c r="E19" s="102">
        <f t="shared" si="25"/>
        <v>0</v>
      </c>
      <c r="F19" s="274">
        <f t="shared" si="25"/>
        <v>0</v>
      </c>
      <c r="G19" s="304"/>
      <c r="H19" s="304"/>
      <c r="I19" s="304"/>
      <c r="J19" s="304"/>
      <c r="K19" s="304"/>
      <c r="L19" s="278">
        <f t="shared" si="25"/>
        <v>0</v>
      </c>
      <c r="M19" s="34">
        <f t="shared" si="25"/>
        <v>0</v>
      </c>
      <c r="N19" s="34">
        <f t="shared" si="25"/>
        <v>0</v>
      </c>
      <c r="O19" s="34">
        <f t="shared" si="25"/>
        <v>0</v>
      </c>
      <c r="AI19" s="218"/>
      <c r="AN19" s="22">
        <f t="shared" ref="AN19:AP19" si="26">SUM(AN14:AN18)</f>
        <v>0</v>
      </c>
      <c r="AO19" s="22">
        <f t="shared" si="26"/>
        <v>0</v>
      </c>
      <c r="AP19" s="22">
        <f t="shared" si="26"/>
        <v>0</v>
      </c>
      <c r="AQ19" s="216"/>
      <c r="AR19" s="216"/>
      <c r="AS19" s="216"/>
      <c r="AT19" s="216"/>
      <c r="AU19" s="216"/>
      <c r="AV19" s="61">
        <f>SUM(AN19:AP19)</f>
        <v>0</v>
      </c>
      <c r="AW19" s="40">
        <f t="shared" ref="AW19:AY19" si="27">SUM(AW14:AW18)</f>
        <v>0</v>
      </c>
      <c r="AX19" s="40">
        <f t="shared" si="27"/>
        <v>0</v>
      </c>
      <c r="AY19" s="40">
        <f t="shared" si="27"/>
        <v>0</v>
      </c>
      <c r="BB19" s="40">
        <f t="shared" ref="BB19:BC19" si="28">SUM(BB14:BB18)</f>
        <v>0</v>
      </c>
      <c r="BC19" s="40">
        <f t="shared" si="28"/>
        <v>0</v>
      </c>
      <c r="BD19" s="40">
        <f t="shared" ref="BD19" si="29">SUM(BD14:BD18)</f>
        <v>0</v>
      </c>
      <c r="BE19" s="61"/>
      <c r="BI19" s="40">
        <f t="shared" ref="BI19:BK19" si="30">SUM(BI14:BI18)</f>
        <v>0</v>
      </c>
      <c r="BJ19" s="40">
        <f t="shared" si="30"/>
        <v>0</v>
      </c>
      <c r="BK19" s="40">
        <f t="shared" si="30"/>
        <v>0</v>
      </c>
    </row>
    <row r="20" spans="1:63" ht="21" hidden="1" x14ac:dyDescent="0.35">
      <c r="A20" s="58" t="s">
        <v>66</v>
      </c>
      <c r="B20" s="44"/>
      <c r="C20" s="20"/>
      <c r="D20" s="60" t="s">
        <v>37</v>
      </c>
      <c r="E20" s="20"/>
      <c r="F20" s="20"/>
      <c r="G20" s="20"/>
      <c r="H20" s="20"/>
      <c r="I20" s="20"/>
      <c r="J20" s="20"/>
      <c r="K20" s="20"/>
      <c r="L20" s="20"/>
      <c r="M20" s="20"/>
      <c r="N20" s="20"/>
      <c r="O20" s="20"/>
      <c r="Y20" s="20"/>
      <c r="Z20" s="20"/>
      <c r="AA20" s="20"/>
      <c r="AB20" s="20"/>
      <c r="AC20" s="20"/>
      <c r="AE20" s="20"/>
      <c r="AF20" s="20"/>
      <c r="AG20" s="20"/>
      <c r="AH20" s="20"/>
      <c r="AI20" s="221"/>
      <c r="AJ20" s="20"/>
      <c r="AK20" s="20"/>
      <c r="AL20" s="20"/>
      <c r="AM20" s="20"/>
      <c r="AN20" s="20"/>
      <c r="AO20" s="20"/>
      <c r="AP20" s="20"/>
      <c r="AQ20" s="20"/>
      <c r="AR20" s="20"/>
      <c r="AS20" s="20"/>
      <c r="AT20" s="20"/>
      <c r="AU20" s="20"/>
    </row>
    <row r="21" spans="1:63" ht="15" hidden="1" x14ac:dyDescent="0.25">
      <c r="A21" s="86" t="s">
        <v>67</v>
      </c>
      <c r="B21" s="86" t="s">
        <v>40</v>
      </c>
      <c r="C21" s="86" t="s">
        <v>41</v>
      </c>
      <c r="D21" s="87">
        <f>D13</f>
        <v>2024</v>
      </c>
      <c r="E21" s="87">
        <f>E13</f>
        <v>2025</v>
      </c>
      <c r="F21" s="273">
        <f>F13</f>
        <v>2026</v>
      </c>
      <c r="G21" s="303"/>
      <c r="H21" s="303"/>
      <c r="I21" s="303"/>
      <c r="J21" s="303"/>
      <c r="K21" s="303"/>
      <c r="L21" s="275" t="s">
        <v>57</v>
      </c>
      <c r="M21" s="88" t="s">
        <v>43</v>
      </c>
      <c r="N21" s="88" t="s">
        <v>44</v>
      </c>
      <c r="O21" s="88" t="s">
        <v>45</v>
      </c>
      <c r="AB21" s="62" t="s">
        <v>46</v>
      </c>
      <c r="AC21" s="63" t="s">
        <v>47</v>
      </c>
      <c r="AD21" s="63" t="s">
        <v>48</v>
      </c>
      <c r="AE21" s="63"/>
      <c r="AF21" s="63"/>
      <c r="AG21" s="63"/>
      <c r="AH21" s="63"/>
      <c r="AI21" s="219"/>
      <c r="AJ21" s="63" t="s">
        <v>54</v>
      </c>
      <c r="AK21" s="63" t="s">
        <v>55</v>
      </c>
      <c r="AN21" s="22">
        <f>D21</f>
        <v>2024</v>
      </c>
      <c r="AO21" s="22">
        <f>E21</f>
        <v>2025</v>
      </c>
      <c r="AP21" s="22">
        <f>F21</f>
        <v>2026</v>
      </c>
      <c r="AQ21" s="216"/>
      <c r="AR21" s="216"/>
      <c r="AS21" s="216"/>
      <c r="AT21" s="216"/>
      <c r="AU21" s="216"/>
      <c r="AW21" s="40">
        <f>AN21</f>
        <v>2024</v>
      </c>
      <c r="AX21" s="40">
        <f>AO21</f>
        <v>2025</v>
      </c>
      <c r="AY21" s="40">
        <f>AP21</f>
        <v>2026</v>
      </c>
      <c r="BB21" s="40">
        <f>AW21</f>
        <v>2024</v>
      </c>
      <c r="BC21" s="40">
        <f>AX21</f>
        <v>2025</v>
      </c>
      <c r="BD21" s="40">
        <f>AY21</f>
        <v>2026</v>
      </c>
      <c r="BI21" s="40" t="e">
        <f>#REF!</f>
        <v>#REF!</v>
      </c>
      <c r="BJ21" s="40" t="e">
        <f>#REF!</f>
        <v>#REF!</v>
      </c>
      <c r="BK21" s="40" t="e">
        <f>#REF!</f>
        <v>#REF!</v>
      </c>
    </row>
    <row r="22" spans="1:63" ht="15" hidden="1" x14ac:dyDescent="0.25">
      <c r="A22" s="98" t="s">
        <v>60</v>
      </c>
      <c r="B22" s="395">
        <v>80</v>
      </c>
      <c r="C22" s="342"/>
      <c r="D22" s="391"/>
      <c r="E22" s="391"/>
      <c r="F22" s="392"/>
      <c r="G22" s="393"/>
      <c r="H22" s="393"/>
      <c r="I22" s="393"/>
      <c r="J22" s="393"/>
      <c r="K22" s="393"/>
      <c r="L22" s="276">
        <f>SUM(D22:F22)</f>
        <v>0</v>
      </c>
      <c r="M22" s="19">
        <f>SUM(AN22:AP22)</f>
        <v>0</v>
      </c>
      <c r="N22" s="19">
        <f>IFERROR(SUM(AW22:AY22),0)</f>
        <v>0</v>
      </c>
      <c r="O22" s="19">
        <f t="shared" ref="O22:O26" si="31">SUM(M22:N22)</f>
        <v>0</v>
      </c>
      <c r="AB22" s="18">
        <f>B22</f>
        <v>80</v>
      </c>
      <c r="AC22" s="18">
        <f>IF(Budsjett!B22&gt;0,LOOKUP(Budsjett!B22,Tabeller!$A$4:$B$200),LOOKUP(AB22,Tabeller!$A$4:$B$200))</f>
        <v>870900</v>
      </c>
      <c r="AD22" s="18">
        <f>AC22*Tabeller!$I$33</f>
        <v>913574.1</v>
      </c>
      <c r="AE22" s="18"/>
      <c r="AF22" s="18"/>
      <c r="AG22" s="18"/>
      <c r="AH22" s="18"/>
      <c r="AI22" s="220"/>
      <c r="AJ22" s="18">
        <f>AI22+(IF(A22="Teknisk adm bistand",Registrering!$D$29,Registrering!$C$29))</f>
        <v>465000</v>
      </c>
      <c r="AK22" s="18">
        <f>AJ22/Tabeller!$H$3</f>
        <v>285.6265356265356</v>
      </c>
      <c r="AL22" s="61"/>
      <c r="AN22" s="18">
        <f>((D22*Budsjett!$AI22))</f>
        <v>0</v>
      </c>
      <c r="AO22" s="18">
        <f>((E22*Budsjett!$AI22)*(Tabeller!J$33))</f>
        <v>0</v>
      </c>
      <c r="AP22" s="18">
        <f>((F22*Budsjett!$AI22)*(Tabeller!K$33))</f>
        <v>0</v>
      </c>
      <c r="AQ22" s="20"/>
      <c r="AR22" s="20"/>
      <c r="AS22" s="20"/>
      <c r="AT22" s="20"/>
      <c r="AU22" s="20"/>
      <c r="AW22" s="40">
        <f>IFERROR(AN22*Budsjett!$D$47,0)</f>
        <v>0</v>
      </c>
      <c r="AX22" s="40">
        <f>IFERROR(AO22*Budsjett!$D$47,0)</f>
        <v>0</v>
      </c>
      <c r="AY22" s="40">
        <f>IFERROR(AP22*Budsjett!$D$47,0)</f>
        <v>0</v>
      </c>
      <c r="BI22" s="40">
        <f t="shared" ref="BI22:BK26" si="32">AW22</f>
        <v>0</v>
      </c>
      <c r="BJ22" s="40">
        <f t="shared" si="32"/>
        <v>0</v>
      </c>
      <c r="BK22" s="40">
        <f t="shared" si="32"/>
        <v>0</v>
      </c>
    </row>
    <row r="23" spans="1:63" ht="15" hidden="1" x14ac:dyDescent="0.25">
      <c r="A23" s="98" t="s">
        <v>68</v>
      </c>
      <c r="B23" s="395">
        <v>73</v>
      </c>
      <c r="C23" s="342"/>
      <c r="D23" s="391"/>
      <c r="E23" s="391"/>
      <c r="F23" s="392"/>
      <c r="G23" s="393"/>
      <c r="H23" s="393"/>
      <c r="I23" s="393"/>
      <c r="J23" s="393"/>
      <c r="K23" s="393"/>
      <c r="L23" s="276">
        <f>SUM(D23:F23)</f>
        <v>0</v>
      </c>
      <c r="M23" s="19">
        <f>SUM(AN23:AP23)</f>
        <v>0</v>
      </c>
      <c r="N23" s="19">
        <f>IFERROR(SUM(AW23:AY23),0)</f>
        <v>0</v>
      </c>
      <c r="O23" s="19">
        <f t="shared" si="31"/>
        <v>0</v>
      </c>
      <c r="AB23" s="18">
        <f>B23</f>
        <v>73</v>
      </c>
      <c r="AC23" s="18">
        <f>IF(Budsjett!B23&gt;0,LOOKUP(Budsjett!B23,Tabeller!$A$4:$B$200),LOOKUP(AB23,Tabeller!$A$4:$B$200))</f>
        <v>732300</v>
      </c>
      <c r="AD23" s="18">
        <f>AC23*Tabeller!$I$33</f>
        <v>768182.7</v>
      </c>
      <c r="AE23" s="18"/>
      <c r="AF23" s="18"/>
      <c r="AG23" s="18"/>
      <c r="AH23" s="18"/>
      <c r="AI23" s="220"/>
      <c r="AJ23" s="18">
        <f>AI23+(IF(A23="Teknisk adm bistand",Registrering!$D$29,Registrering!$C$29))</f>
        <v>142000</v>
      </c>
      <c r="AK23" s="18">
        <f>AJ23/Tabeller!$H$3</f>
        <v>87.223587223587216</v>
      </c>
      <c r="AL23" s="61"/>
      <c r="AN23" s="18">
        <f>((D23*Budsjett!$AI23))</f>
        <v>0</v>
      </c>
      <c r="AO23" s="18">
        <f>((E23*Budsjett!$AI23)*(Tabeller!J$33))</f>
        <v>0</v>
      </c>
      <c r="AP23" s="18">
        <f>((F23*Budsjett!$AI23)*(Tabeller!K$33))</f>
        <v>0</v>
      </c>
      <c r="AQ23" s="20"/>
      <c r="AR23" s="20"/>
      <c r="AS23" s="20"/>
      <c r="AT23" s="20"/>
      <c r="AU23" s="20"/>
      <c r="AW23" s="40">
        <f>IFERROR(AN23*Budsjett!$D$47,0)</f>
        <v>0</v>
      </c>
      <c r="AX23" s="40">
        <f>IFERROR(AO23*Budsjett!$D$47,0)</f>
        <v>0</v>
      </c>
      <c r="AY23" s="40">
        <f>IFERROR(AP23*Budsjett!$D$47,0)</f>
        <v>0</v>
      </c>
      <c r="BI23" s="40">
        <f t="shared" si="32"/>
        <v>0</v>
      </c>
      <c r="BJ23" s="40">
        <f t="shared" si="32"/>
        <v>0</v>
      </c>
      <c r="BK23" s="40">
        <f t="shared" si="32"/>
        <v>0</v>
      </c>
    </row>
    <row r="24" spans="1:63" ht="15" hidden="1" x14ac:dyDescent="0.25">
      <c r="A24" s="98" t="s">
        <v>63</v>
      </c>
      <c r="B24" s="395">
        <v>63</v>
      </c>
      <c r="C24" s="342"/>
      <c r="D24" s="391"/>
      <c r="E24" s="391"/>
      <c r="F24" s="392"/>
      <c r="G24" s="393"/>
      <c r="H24" s="393"/>
      <c r="I24" s="393"/>
      <c r="J24" s="393"/>
      <c r="K24" s="393"/>
      <c r="L24" s="276">
        <f>SUM(D24:F24)</f>
        <v>0</v>
      </c>
      <c r="M24" s="19">
        <f>SUM(AN24:AP24)</f>
        <v>0</v>
      </c>
      <c r="N24" s="19">
        <f>IFERROR(SUM(AW24:AY24),0)</f>
        <v>0</v>
      </c>
      <c r="O24" s="19">
        <f t="shared" si="31"/>
        <v>0</v>
      </c>
      <c r="AB24" s="18">
        <f>B24</f>
        <v>63</v>
      </c>
      <c r="AC24" s="18">
        <f>IF(Budsjett!B24&gt;0,LOOKUP(Budsjett!B24,Tabeller!$A$4:$B$200),LOOKUP(AB24,Tabeller!$A$4:$B$200))</f>
        <v>615700</v>
      </c>
      <c r="AD24" s="18">
        <f>AC24*Tabeller!$I$33</f>
        <v>645869.29999999993</v>
      </c>
      <c r="AE24" s="18"/>
      <c r="AF24" s="18"/>
      <c r="AG24" s="18"/>
      <c r="AH24" s="18"/>
      <c r="AI24" s="220"/>
      <c r="AJ24" s="18">
        <f>AI24+(IF(A24="Teknisk adm bistand",Registrering!$D$29,Registrering!$C$29))</f>
        <v>465000</v>
      </c>
      <c r="AK24" s="18">
        <f>AJ24/Tabeller!$H$3</f>
        <v>285.6265356265356</v>
      </c>
      <c r="AL24" s="61"/>
      <c r="AN24" s="18">
        <f>((D24*Budsjett!$AI24))</f>
        <v>0</v>
      </c>
      <c r="AO24" s="18">
        <f>((E24*Budsjett!$AI24)*(Tabeller!J$33))</f>
        <v>0</v>
      </c>
      <c r="AP24" s="18">
        <f>((F24*Budsjett!$AI24)*(Tabeller!K$33))</f>
        <v>0</v>
      </c>
      <c r="AQ24" s="20"/>
      <c r="AR24" s="20"/>
      <c r="AS24" s="20"/>
      <c r="AT24" s="20"/>
      <c r="AU24" s="20"/>
      <c r="AW24" s="40">
        <f>IFERROR(AN24*Budsjett!$D$47,0)</f>
        <v>0</v>
      </c>
      <c r="AX24" s="40">
        <f>IFERROR(AO24*Budsjett!$D$47,0)</f>
        <v>0</v>
      </c>
      <c r="AY24" s="40">
        <f>IFERROR(AP24*Budsjett!$D$47,0)</f>
        <v>0</v>
      </c>
      <c r="BI24" s="40">
        <f t="shared" si="32"/>
        <v>0</v>
      </c>
      <c r="BJ24" s="40">
        <f t="shared" si="32"/>
        <v>0</v>
      </c>
      <c r="BK24" s="40">
        <f t="shared" si="32"/>
        <v>0</v>
      </c>
    </row>
    <row r="25" spans="1:63" ht="15" hidden="1" x14ac:dyDescent="0.25">
      <c r="A25" s="98" t="s">
        <v>68</v>
      </c>
      <c r="B25" s="395">
        <v>50</v>
      </c>
      <c r="C25" s="342"/>
      <c r="D25" s="391"/>
      <c r="E25" s="391"/>
      <c r="F25" s="392"/>
      <c r="G25" s="393"/>
      <c r="H25" s="393"/>
      <c r="I25" s="393"/>
      <c r="J25" s="393"/>
      <c r="K25" s="393"/>
      <c r="L25" s="276">
        <f>SUM(D25:F25)</f>
        <v>0</v>
      </c>
      <c r="M25" s="19">
        <f>SUM(AN25:AP25)</f>
        <v>0</v>
      </c>
      <c r="N25" s="19">
        <f>IFERROR(SUM(AW25:AY25),0)</f>
        <v>0</v>
      </c>
      <c r="O25" s="19">
        <f t="shared" si="31"/>
        <v>0</v>
      </c>
      <c r="AB25" s="18">
        <f>B25</f>
        <v>50</v>
      </c>
      <c r="AC25" s="18">
        <f>IF(Budsjett!B25&gt;0,LOOKUP(Budsjett!B25,Tabeller!$A$4:$B$200),LOOKUP(AB25,Tabeller!$A$4:$B$200))</f>
        <v>502300</v>
      </c>
      <c r="AD25" s="18">
        <f>AC25*Tabeller!$I$33</f>
        <v>526912.69999999995</v>
      </c>
      <c r="AE25" s="18"/>
      <c r="AF25" s="18"/>
      <c r="AG25" s="18"/>
      <c r="AH25" s="18"/>
      <c r="AI25" s="220"/>
      <c r="AJ25" s="18">
        <f>AI25+(IF(A25="Teknisk adm bistand",Registrering!$D$29,Registrering!$C$29))</f>
        <v>142000</v>
      </c>
      <c r="AK25" s="18">
        <f>AJ25/Tabeller!$H$3</f>
        <v>87.223587223587216</v>
      </c>
      <c r="AL25" s="61"/>
      <c r="AN25" s="18">
        <f>((D25*Budsjett!$AI25))</f>
        <v>0</v>
      </c>
      <c r="AO25" s="18">
        <f>((E25*Budsjett!$AI25)*(Tabeller!J$33))</f>
        <v>0</v>
      </c>
      <c r="AP25" s="18">
        <f>((F25*Budsjett!$AI25)*(Tabeller!K$33))</f>
        <v>0</v>
      </c>
      <c r="AQ25" s="20"/>
      <c r="AR25" s="20"/>
      <c r="AS25" s="20"/>
      <c r="AT25" s="20"/>
      <c r="AU25" s="20"/>
      <c r="AW25" s="40">
        <f>IFERROR(AN25*Budsjett!$D$47,0)</f>
        <v>0</v>
      </c>
      <c r="AX25" s="40">
        <f>IFERROR(AO25*Budsjett!$D$47,0)</f>
        <v>0</v>
      </c>
      <c r="AY25" s="40">
        <f>IFERROR(AP25*Budsjett!$D$47,0)</f>
        <v>0</v>
      </c>
      <c r="BI25" s="40">
        <f t="shared" si="32"/>
        <v>0</v>
      </c>
      <c r="BJ25" s="40">
        <f t="shared" si="32"/>
        <v>0</v>
      </c>
      <c r="BK25" s="40">
        <f t="shared" si="32"/>
        <v>0</v>
      </c>
    </row>
    <row r="26" spans="1:63" ht="15" hidden="1" x14ac:dyDescent="0.25">
      <c r="A26" s="98" t="s">
        <v>69</v>
      </c>
      <c r="B26" s="395">
        <v>55</v>
      </c>
      <c r="C26" s="342"/>
      <c r="D26" s="391"/>
      <c r="E26" s="391"/>
      <c r="F26" s="392"/>
      <c r="G26" s="393"/>
      <c r="H26" s="393"/>
      <c r="I26" s="393"/>
      <c r="J26" s="393"/>
      <c r="K26" s="393"/>
      <c r="L26" s="276">
        <f>SUM(D26:F26)</f>
        <v>0</v>
      </c>
      <c r="M26" s="19">
        <f>SUM(AN26:AP26)</f>
        <v>0</v>
      </c>
      <c r="N26" s="19">
        <f>IFERROR(SUM(AW26:AY26),0)</f>
        <v>0</v>
      </c>
      <c r="O26" s="19">
        <f t="shared" si="31"/>
        <v>0</v>
      </c>
      <c r="AB26" s="18">
        <f>B26</f>
        <v>55</v>
      </c>
      <c r="AC26" s="18">
        <f>IF(Budsjett!B26&gt;0,LOOKUP(Budsjett!B26,Tabeller!$A$4:$B$200),LOOKUP(AB26,Tabeller!$A$4:$B$200))</f>
        <v>540500</v>
      </c>
      <c r="AD26" s="18">
        <f>AC26*Tabeller!$I$33</f>
        <v>566984.5</v>
      </c>
      <c r="AE26" s="18"/>
      <c r="AF26" s="18"/>
      <c r="AG26" s="18"/>
      <c r="AH26" s="18"/>
      <c r="AI26" s="220"/>
      <c r="AJ26" s="18">
        <f>AI26+(IF(A26="Teknisk adm bistand",Registrering!$D$29,Registrering!$C$29))</f>
        <v>465000</v>
      </c>
      <c r="AK26" s="18">
        <f>AJ26/Tabeller!$H$3</f>
        <v>285.6265356265356</v>
      </c>
      <c r="AL26" s="61"/>
      <c r="AN26" s="18">
        <f>((D26*Budsjett!$AI26))</f>
        <v>0</v>
      </c>
      <c r="AO26" s="18">
        <f>((E26*Budsjett!$AI26)*(Tabeller!J$33))</f>
        <v>0</v>
      </c>
      <c r="AP26" s="18">
        <f>((F26*Budsjett!$AI26)*(Tabeller!K$33))</f>
        <v>0</v>
      </c>
      <c r="AQ26" s="20"/>
      <c r="AR26" s="20"/>
      <c r="AS26" s="20"/>
      <c r="AT26" s="20"/>
      <c r="AU26" s="20"/>
      <c r="AW26" s="40">
        <f>IFERROR(AN26*Budsjett!$D$47,0)</f>
        <v>0</v>
      </c>
      <c r="AX26" s="40">
        <f>IFERROR(AO26*Budsjett!$D$47,0)</f>
        <v>0</v>
      </c>
      <c r="AY26" s="40">
        <f>IFERROR(AP26*Budsjett!$D$47,0)</f>
        <v>0</v>
      </c>
      <c r="BI26" s="40">
        <f t="shared" si="32"/>
        <v>0</v>
      </c>
      <c r="BJ26" s="40">
        <f t="shared" si="32"/>
        <v>0</v>
      </c>
      <c r="BK26" s="40">
        <f t="shared" si="32"/>
        <v>0</v>
      </c>
    </row>
    <row r="27" spans="1:63" ht="15" hidden="1" x14ac:dyDescent="0.25">
      <c r="A27" s="27" t="s">
        <v>57</v>
      </c>
      <c r="B27" s="27"/>
      <c r="C27" s="28"/>
      <c r="D27" s="102">
        <f>SUM(D22:D26)</f>
        <v>0</v>
      </c>
      <c r="E27" s="102">
        <f>SUM(E22:E26)</f>
        <v>0</v>
      </c>
      <c r="F27" s="274">
        <f>SUM(F22:F26)</f>
        <v>0</v>
      </c>
      <c r="G27" s="304"/>
      <c r="H27" s="304"/>
      <c r="I27" s="304"/>
      <c r="J27" s="304"/>
      <c r="K27" s="304"/>
      <c r="L27" s="278">
        <f t="shared" ref="L27:O27" si="33">SUM(L22:L26)</f>
        <v>0</v>
      </c>
      <c r="M27" s="34">
        <f t="shared" si="33"/>
        <v>0</v>
      </c>
      <c r="N27" s="34">
        <f t="shared" si="33"/>
        <v>0</v>
      </c>
      <c r="O27" s="34">
        <f t="shared" si="33"/>
        <v>0</v>
      </c>
      <c r="AI27" s="218"/>
      <c r="AN27" s="22">
        <f t="shared" ref="AN27:AP27" si="34">SUM(AN22:AN26)</f>
        <v>0</v>
      </c>
      <c r="AO27" s="22">
        <f t="shared" si="34"/>
        <v>0</v>
      </c>
      <c r="AP27" s="22">
        <f t="shared" si="34"/>
        <v>0</v>
      </c>
      <c r="AQ27" s="216"/>
      <c r="AR27" s="216"/>
      <c r="AS27" s="216"/>
      <c r="AT27" s="216"/>
      <c r="AU27" s="216"/>
      <c r="AV27" s="61">
        <f>SUM(AN27:AP27)</f>
        <v>0</v>
      </c>
      <c r="AW27" s="40">
        <f t="shared" ref="AW27:AY27" si="35">SUM(AW22:AW26)</f>
        <v>0</v>
      </c>
      <c r="AX27" s="40">
        <f t="shared" si="35"/>
        <v>0</v>
      </c>
      <c r="AY27" s="40">
        <f t="shared" si="35"/>
        <v>0</v>
      </c>
      <c r="BB27" s="40">
        <f t="shared" ref="BB27:BC27" si="36">SUM(BB22:BB26)</f>
        <v>0</v>
      </c>
      <c r="BC27" s="40">
        <f t="shared" si="36"/>
        <v>0</v>
      </c>
      <c r="BD27" s="40">
        <f t="shared" ref="BD27" si="37">SUM(BD22:BD26)</f>
        <v>0</v>
      </c>
      <c r="BI27" s="40">
        <f t="shared" ref="BI27:BK27" si="38">SUM(BI22:BI26)</f>
        <v>0</v>
      </c>
      <c r="BJ27" s="40">
        <f t="shared" si="38"/>
        <v>0</v>
      </c>
      <c r="BK27" s="40">
        <f t="shared" si="38"/>
        <v>0</v>
      </c>
    </row>
    <row r="28" spans="1:63" ht="21" hidden="1" x14ac:dyDescent="0.35">
      <c r="A28" s="58" t="s">
        <v>70</v>
      </c>
      <c r="B28" s="44"/>
      <c r="C28" s="58"/>
      <c r="D28" s="60" t="s">
        <v>71</v>
      </c>
      <c r="M28" s="42"/>
      <c r="AI28" s="218"/>
    </row>
    <row r="29" spans="1:63" ht="15" hidden="1" x14ac:dyDescent="0.25">
      <c r="A29" s="86"/>
      <c r="B29" s="86" t="s">
        <v>40</v>
      </c>
      <c r="C29" s="86" t="s">
        <v>41</v>
      </c>
      <c r="D29" s="87">
        <f>D21</f>
        <v>2024</v>
      </c>
      <c r="E29" s="87">
        <f t="shared" ref="E29:F29" si="39">E21</f>
        <v>2025</v>
      </c>
      <c r="F29" s="273">
        <f t="shared" si="39"/>
        <v>2026</v>
      </c>
      <c r="G29" s="303"/>
      <c r="H29" s="303"/>
      <c r="I29" s="303"/>
      <c r="J29" s="303"/>
      <c r="K29" s="303"/>
      <c r="L29" s="275" t="s">
        <v>57</v>
      </c>
      <c r="M29" s="88" t="s">
        <v>72</v>
      </c>
      <c r="N29" s="88" t="s">
        <v>44</v>
      </c>
      <c r="O29" s="88" t="s">
        <v>45</v>
      </c>
      <c r="AB29" s="62" t="s">
        <v>46</v>
      </c>
      <c r="AC29" s="63" t="s">
        <v>47</v>
      </c>
      <c r="AD29" s="63" t="s">
        <v>48</v>
      </c>
      <c r="AE29" s="63"/>
      <c r="AF29" s="63"/>
      <c r="AG29" s="63"/>
      <c r="AH29" s="63"/>
      <c r="AI29" s="219"/>
      <c r="AJ29" s="63" t="s">
        <v>54</v>
      </c>
      <c r="AN29" s="22">
        <f>D29</f>
        <v>2024</v>
      </c>
      <c r="AO29" s="22">
        <f>E29</f>
        <v>2025</v>
      </c>
      <c r="AP29" s="22">
        <f>F29</f>
        <v>2026</v>
      </c>
      <c r="AQ29" s="216"/>
      <c r="AR29" s="216"/>
      <c r="AS29" s="216"/>
      <c r="AT29" s="216"/>
      <c r="AU29" s="216"/>
      <c r="AW29" s="40">
        <f>AN29</f>
        <v>2024</v>
      </c>
      <c r="AX29" s="40">
        <f>AO29</f>
        <v>2025</v>
      </c>
      <c r="AY29" s="40">
        <f>AP29</f>
        <v>2026</v>
      </c>
      <c r="BB29" s="40">
        <f>AW29</f>
        <v>2024</v>
      </c>
      <c r="BC29" s="40">
        <f>AX29</f>
        <v>2025</v>
      </c>
      <c r="BD29" s="40">
        <f>AY29</f>
        <v>2026</v>
      </c>
      <c r="BI29" s="40" t="e">
        <f>#REF!</f>
        <v>#REF!</v>
      </c>
      <c r="BJ29" s="40" t="e">
        <f>#REF!</f>
        <v>#REF!</v>
      </c>
      <c r="BK29" s="40" t="e">
        <f>#REF!</f>
        <v>#REF!</v>
      </c>
    </row>
    <row r="30" spans="1:63" ht="15" hidden="1" x14ac:dyDescent="0.25">
      <c r="A30" s="98" t="s">
        <v>73</v>
      </c>
      <c r="B30" s="395">
        <v>50</v>
      </c>
      <c r="C30" s="342"/>
      <c r="D30" s="396"/>
      <c r="E30" s="396"/>
      <c r="F30" s="397"/>
      <c r="G30" s="398"/>
      <c r="H30" s="398"/>
      <c r="I30" s="398"/>
      <c r="J30" s="398"/>
      <c r="K30" s="398"/>
      <c r="L30" s="276">
        <f>SUM(D30:F30)</f>
        <v>0</v>
      </c>
      <c r="M30" s="19">
        <f>SUM(AN30:AP30)</f>
        <v>0</v>
      </c>
      <c r="N30" s="19">
        <f>IFERROR(SUM(AW30:AY30),0)</f>
        <v>0</v>
      </c>
      <c r="O30" s="19">
        <f t="shared" ref="O30:O32" si="40">SUM(M30:N30)</f>
        <v>0</v>
      </c>
      <c r="AB30" s="18">
        <f>B30</f>
        <v>50</v>
      </c>
      <c r="AC30" s="18">
        <f>IF(Budsjett!B30&gt;0,LOOKUP(Budsjett!B30,Tabeller!$C$4:$D$200),LOOKUP(AB30,Tabeller!$A$4:$B$200))</f>
        <v>226.66666666666666</v>
      </c>
      <c r="AD30" s="18">
        <f>AC30*Tabeller!$I$33</f>
        <v>237.77333333333331</v>
      </c>
      <c r="AE30" s="18"/>
      <c r="AF30" s="18"/>
      <c r="AG30" s="18"/>
      <c r="AH30" s="18"/>
      <c r="AI30" s="220"/>
      <c r="AJ30" s="18">
        <f>AI30+(Registrering!$C$29/Tabeller!$H$3)</f>
        <v>285.6265356265356</v>
      </c>
      <c r="AN30" s="18">
        <f>((D30*Budsjett!$AI30)*(Tabeller!I$35))</f>
        <v>0</v>
      </c>
      <c r="AO30" s="18">
        <f>((E30*Budsjett!$AI30)*(Tabeller!J$33))</f>
        <v>0</v>
      </c>
      <c r="AP30" s="18">
        <f>((F30*Budsjett!$AI30)*(Tabeller!K$33))</f>
        <v>0</v>
      </c>
      <c r="AQ30" s="20"/>
      <c r="AR30" s="20"/>
      <c r="AS30" s="20"/>
      <c r="AT30" s="20"/>
      <c r="AU30" s="20"/>
      <c r="AW30" s="40">
        <f>IFERROR(AN30*Budsjett!$D$47,0)</f>
        <v>0</v>
      </c>
      <c r="AX30" s="40">
        <f>IFERROR(AO30*Budsjett!$D$47,0)</f>
        <v>0</v>
      </c>
      <c r="AY30" s="40">
        <f>IFERROR(AP30*Budsjett!$D$47,0)</f>
        <v>0</v>
      </c>
      <c r="BB30" s="40">
        <f>IFERROR(IF($D$48=$M$48,AN30*AW$46,AN30*Budsjett!$D$48),0)</f>
        <v>0</v>
      </c>
      <c r="BC30" s="40">
        <f>IFERROR(IF($D$48=$M$48,AO30*AX$46,AO30*Budsjett!$D$48),0)</f>
        <v>0</v>
      </c>
      <c r="BD30" s="40">
        <f>IFERROR(IF($D$48=$M$48,AP30*AY$46,AP30*Budsjett!$D$48),0)</f>
        <v>0</v>
      </c>
      <c r="BI30" s="40">
        <f t="shared" ref="BI30:BK32" si="41">AW30-BB30</f>
        <v>0</v>
      </c>
      <c r="BJ30" s="40">
        <f t="shared" si="41"/>
        <v>0</v>
      </c>
      <c r="BK30" s="40">
        <f t="shared" si="41"/>
        <v>0</v>
      </c>
    </row>
    <row r="31" spans="1:63" ht="15" hidden="1" x14ac:dyDescent="0.25">
      <c r="A31" s="98" t="s">
        <v>73</v>
      </c>
      <c r="B31" s="395">
        <v>50</v>
      </c>
      <c r="C31" s="342"/>
      <c r="D31" s="396"/>
      <c r="E31" s="396"/>
      <c r="F31" s="397"/>
      <c r="G31" s="398"/>
      <c r="H31" s="398"/>
      <c r="I31" s="398"/>
      <c r="J31" s="398"/>
      <c r="K31" s="398"/>
      <c r="L31" s="276">
        <f>SUM(D31:F31)</f>
        <v>0</v>
      </c>
      <c r="M31" s="19">
        <f>SUM(AN31:AP31)</f>
        <v>0</v>
      </c>
      <c r="N31" s="19">
        <f>IFERROR(SUM(AW31:AY31),0)</f>
        <v>0</v>
      </c>
      <c r="O31" s="19">
        <f t="shared" si="40"/>
        <v>0</v>
      </c>
      <c r="AB31" s="18">
        <f>B31</f>
        <v>50</v>
      </c>
      <c r="AC31" s="18">
        <f>IF(Budsjett!B31&gt;0,LOOKUP(Budsjett!B31,Tabeller!$C$4:$D$200),LOOKUP(AB31,Tabeller!$A$4:$B$200))</f>
        <v>226.66666666666666</v>
      </c>
      <c r="AD31" s="18">
        <f>AC31*Tabeller!$I$33</f>
        <v>237.77333333333331</v>
      </c>
      <c r="AE31" s="18"/>
      <c r="AF31" s="18"/>
      <c r="AG31" s="18"/>
      <c r="AH31" s="18"/>
      <c r="AI31" s="220"/>
      <c r="AJ31" s="18">
        <f>AI31+(Registrering!$C$29/Tabeller!$H$3)</f>
        <v>285.6265356265356</v>
      </c>
      <c r="AN31" s="18">
        <f>((D31*Budsjett!$AI31)*(Tabeller!I$35))</f>
        <v>0</v>
      </c>
      <c r="AO31" s="18">
        <f>((E31*Budsjett!$AI31)*(Tabeller!J$33))</f>
        <v>0</v>
      </c>
      <c r="AP31" s="18">
        <f>((F31*Budsjett!$AI31)*(Tabeller!K$33))</f>
        <v>0</v>
      </c>
      <c r="AQ31" s="20"/>
      <c r="AR31" s="20"/>
      <c r="AS31" s="20"/>
      <c r="AT31" s="20"/>
      <c r="AU31" s="20"/>
      <c r="AW31" s="40">
        <f>IFERROR(AN31*Budsjett!$D$47,0)</f>
        <v>0</v>
      </c>
      <c r="AX31" s="40">
        <f>IFERROR(AO31*Budsjett!$D$47,0)</f>
        <v>0</v>
      </c>
      <c r="AY31" s="40">
        <f>IFERROR(AP31*Budsjett!$D$47,0)</f>
        <v>0</v>
      </c>
      <c r="BB31" s="40">
        <f>IFERROR(IF($D$48=$M$48,AN31*AW$46,AN31*Budsjett!$D$48),0)</f>
        <v>0</v>
      </c>
      <c r="BC31" s="40">
        <f>IFERROR(IF($D$48=$M$48,AO31*AX$46,AO31*Budsjett!$D$48),0)</f>
        <v>0</v>
      </c>
      <c r="BD31" s="40">
        <f>IFERROR(IF($D$48=$M$48,AP31*AY$46,AP31*Budsjett!$D$48),0)</f>
        <v>0</v>
      </c>
      <c r="BI31" s="40">
        <f t="shared" si="41"/>
        <v>0</v>
      </c>
      <c r="BJ31" s="40">
        <f t="shared" si="41"/>
        <v>0</v>
      </c>
      <c r="BK31" s="40">
        <f t="shared" si="41"/>
        <v>0</v>
      </c>
    </row>
    <row r="32" spans="1:63" ht="15" hidden="1" x14ac:dyDescent="0.25">
      <c r="A32" s="98" t="s">
        <v>73</v>
      </c>
      <c r="B32" s="395">
        <v>50</v>
      </c>
      <c r="C32" s="342"/>
      <c r="D32" s="396"/>
      <c r="E32" s="396"/>
      <c r="F32" s="397"/>
      <c r="G32" s="398"/>
      <c r="H32" s="398"/>
      <c r="I32" s="398"/>
      <c r="J32" s="398"/>
      <c r="K32" s="398"/>
      <c r="L32" s="276">
        <f>SUM(D32:F32)</f>
        <v>0</v>
      </c>
      <c r="M32" s="19">
        <f>SUM(AN32:AP32)</f>
        <v>0</v>
      </c>
      <c r="N32" s="19">
        <f>IFERROR(SUM(AW32:AY32),0)</f>
        <v>0</v>
      </c>
      <c r="O32" s="19">
        <f t="shared" si="40"/>
        <v>0</v>
      </c>
      <c r="AB32" s="18">
        <f>B32</f>
        <v>50</v>
      </c>
      <c r="AC32" s="18">
        <f>IF(Budsjett!B32&gt;0,LOOKUP(Budsjett!B32,Tabeller!$C$4:$D$200),LOOKUP(AB32,Tabeller!$A$4:$B$200))</f>
        <v>226.66666666666666</v>
      </c>
      <c r="AD32" s="18">
        <f>AC32*Tabeller!$I$33</f>
        <v>237.77333333333331</v>
      </c>
      <c r="AE32" s="18"/>
      <c r="AF32" s="18"/>
      <c r="AG32" s="18"/>
      <c r="AH32" s="18"/>
      <c r="AI32" s="220"/>
      <c r="AJ32" s="18">
        <f>AI32+(Registrering!$C$29/Tabeller!$H$3)</f>
        <v>285.6265356265356</v>
      </c>
      <c r="AN32" s="18">
        <f>((D32*Budsjett!$AI32)*(Tabeller!I$35))</f>
        <v>0</v>
      </c>
      <c r="AO32" s="18">
        <f>((E32*Budsjett!$AI32)*(Tabeller!J$33))</f>
        <v>0</v>
      </c>
      <c r="AP32" s="18">
        <f>((F32*Budsjett!$AI32)*(Tabeller!K$33))</f>
        <v>0</v>
      </c>
      <c r="AQ32" s="20"/>
      <c r="AR32" s="20"/>
      <c r="AS32" s="20"/>
      <c r="AT32" s="20"/>
      <c r="AU32" s="20"/>
      <c r="AW32" s="40">
        <f>IFERROR(AN32*Budsjett!$D$47,0)</f>
        <v>0</v>
      </c>
      <c r="AX32" s="40">
        <f>IFERROR(AO32*Budsjett!$D$47,0)</f>
        <v>0</v>
      </c>
      <c r="AY32" s="40">
        <f>IFERROR(AP32*Budsjett!$D$47,0)</f>
        <v>0</v>
      </c>
      <c r="BB32" s="40">
        <f>IFERROR(IF($D$48=$M$48,AN32*AW$46,AN32*Budsjett!$D$48),0)</f>
        <v>0</v>
      </c>
      <c r="BC32" s="40">
        <f>IFERROR(IF($D$48=$M$48,AO32*AX$46,AO32*Budsjett!$D$48),0)</f>
        <v>0</v>
      </c>
      <c r="BD32" s="40">
        <f>IFERROR(IF($D$48=$M$48,AP32*AY$46,AP32*Budsjett!$D$48),0)</f>
        <v>0</v>
      </c>
      <c r="BI32" s="40">
        <f t="shared" si="41"/>
        <v>0</v>
      </c>
      <c r="BJ32" s="40">
        <f t="shared" si="41"/>
        <v>0</v>
      </c>
      <c r="BK32" s="40">
        <f t="shared" si="41"/>
        <v>0</v>
      </c>
    </row>
    <row r="33" spans="1:63" ht="15" hidden="1" x14ac:dyDescent="0.25">
      <c r="A33" s="27" t="s">
        <v>57</v>
      </c>
      <c r="B33" s="27"/>
      <c r="C33" s="28"/>
      <c r="D33" s="102">
        <f>SUM(D30:D32)</f>
        <v>0</v>
      </c>
      <c r="E33" s="102">
        <f t="shared" ref="E33:F33" si="42">SUM(E30:E32)</f>
        <v>0</v>
      </c>
      <c r="F33" s="274">
        <f t="shared" si="42"/>
        <v>0</v>
      </c>
      <c r="G33" s="305"/>
      <c r="H33" s="305"/>
      <c r="I33" s="305"/>
      <c r="J33" s="305"/>
      <c r="K33" s="305"/>
      <c r="L33" s="279">
        <f>SUM(L30:L32)</f>
        <v>0</v>
      </c>
      <c r="M33" s="34">
        <f>SUM(M30:M32)</f>
        <v>0</v>
      </c>
      <c r="N33" s="34">
        <f>SUM(N30:N32)</f>
        <v>0</v>
      </c>
      <c r="O33" s="34">
        <f>SUM(O30:O32)</f>
        <v>0</v>
      </c>
      <c r="AI33" s="218"/>
      <c r="AN33" s="22">
        <f>SUM(AN30:AN32)</f>
        <v>0</v>
      </c>
      <c r="AO33" s="22">
        <f t="shared" ref="AO33:AP33" si="43">SUM(AO30:AO32)</f>
        <v>0</v>
      </c>
      <c r="AP33" s="22">
        <f t="shared" si="43"/>
        <v>0</v>
      </c>
      <c r="AQ33" s="216"/>
      <c r="AR33" s="216"/>
      <c r="AS33" s="216"/>
      <c r="AT33" s="216"/>
      <c r="AU33" s="216"/>
      <c r="AV33" s="61">
        <f>SUM(AN33:AP33)</f>
        <v>0</v>
      </c>
      <c r="AW33" s="40">
        <f>SUM(AW30:AW32)</f>
        <v>0</v>
      </c>
      <c r="AX33" s="40">
        <f t="shared" ref="AX33:AY33" si="44">SUM(AX30:AX32)</f>
        <v>0</v>
      </c>
      <c r="AY33" s="40">
        <f t="shared" si="44"/>
        <v>0</v>
      </c>
      <c r="BB33" s="40">
        <f>SUM(BB30:BB32)</f>
        <v>0</v>
      </c>
      <c r="BC33" s="40">
        <f t="shared" ref="BC33" si="45">SUM(BC30:BC32)</f>
        <v>0</v>
      </c>
      <c r="BD33" s="40">
        <f t="shared" ref="BD33" si="46">SUM(BD30:BD32)</f>
        <v>0</v>
      </c>
      <c r="BE33" s="61"/>
      <c r="BI33" s="40">
        <f>SUM(BI30:BI32)</f>
        <v>0</v>
      </c>
      <c r="BJ33" s="40">
        <f t="shared" ref="BJ33:BK33" si="47">SUM(BJ30:BJ32)</f>
        <v>0</v>
      </c>
      <c r="BK33" s="40">
        <f t="shared" si="47"/>
        <v>0</v>
      </c>
    </row>
    <row r="34" spans="1:63" ht="18.75" x14ac:dyDescent="0.3">
      <c r="A34" s="326" t="s">
        <v>74</v>
      </c>
      <c r="B34" s="36"/>
      <c r="C34" s="36"/>
      <c r="D34" s="36">
        <f>IFERROR(AN4,"")</f>
        <v>0</v>
      </c>
      <c r="E34" s="36">
        <f t="shared" ref="E34:K34" si="48">IFERROR(AO4,"")</f>
        <v>0</v>
      </c>
      <c r="F34" s="36">
        <f t="shared" si="48"/>
        <v>0</v>
      </c>
      <c r="G34" s="36">
        <f t="shared" si="48"/>
        <v>0</v>
      </c>
      <c r="H34" s="36">
        <f t="shared" si="48"/>
        <v>0</v>
      </c>
      <c r="I34" s="36">
        <f t="shared" si="48"/>
        <v>0</v>
      </c>
      <c r="J34" s="36">
        <f t="shared" si="48"/>
        <v>0</v>
      </c>
      <c r="K34" s="36">
        <f t="shared" si="48"/>
        <v>0</v>
      </c>
      <c r="L34" s="36"/>
      <c r="M34" s="36">
        <f>SUM(D34:K34)</f>
        <v>0</v>
      </c>
      <c r="N34" s="36">
        <f>IFERROR(SUM(AW4:BA4),0)</f>
        <v>0</v>
      </c>
      <c r="O34" s="36">
        <f>SUM(M34:N34)</f>
        <v>0</v>
      </c>
      <c r="AI34" s="218"/>
      <c r="AN34" s="22"/>
      <c r="AO34" s="22"/>
      <c r="AP34" s="22"/>
      <c r="AQ34" s="22"/>
      <c r="AR34" s="22"/>
      <c r="AS34" s="22"/>
      <c r="AT34" s="22"/>
      <c r="AU34" s="22"/>
      <c r="AV34" s="61">
        <f>SUM(AN34:AP34)</f>
        <v>0</v>
      </c>
      <c r="BE34" s="216"/>
      <c r="BH34" s="40">
        <f>SUM(AW34:BA34)</f>
        <v>0</v>
      </c>
    </row>
    <row r="35" spans="1:63" ht="20.25" customHeight="1" x14ac:dyDescent="0.35">
      <c r="A35" s="330"/>
      <c r="B35" s="36"/>
      <c r="C35" s="36"/>
      <c r="D35" s="329"/>
      <c r="E35" s="329"/>
      <c r="F35" s="329"/>
      <c r="G35" s="329"/>
      <c r="H35" s="329"/>
      <c r="I35" s="329"/>
      <c r="J35" s="329"/>
      <c r="K35" s="329"/>
      <c r="M35" s="322"/>
      <c r="N35" s="322"/>
      <c r="O35" s="61"/>
      <c r="AN35" s="22"/>
      <c r="AO35" s="22"/>
      <c r="AP35" s="22"/>
      <c r="AQ35" s="22"/>
      <c r="AR35" s="22"/>
      <c r="AS35" s="22"/>
      <c r="AT35" s="22"/>
      <c r="AU35" s="22"/>
    </row>
    <row r="36" spans="1:63" ht="18.75" x14ac:dyDescent="0.3">
      <c r="A36" s="302" t="s">
        <v>75</v>
      </c>
      <c r="B36" s="36"/>
      <c r="C36" s="36"/>
      <c r="D36" s="36"/>
      <c r="E36" s="36"/>
      <c r="F36" s="36"/>
      <c r="G36" s="36"/>
      <c r="H36" s="36"/>
      <c r="I36" s="337"/>
      <c r="J36" s="337"/>
      <c r="K36" s="337"/>
      <c r="L36" s="275"/>
      <c r="M36" s="88"/>
      <c r="N36" s="88"/>
      <c r="O36" s="88"/>
      <c r="AN36" s="22"/>
      <c r="AO36" s="22"/>
      <c r="AP36" s="22"/>
      <c r="AQ36" s="22"/>
      <c r="AR36" s="22"/>
      <c r="AS36" s="22"/>
      <c r="AT36" s="22"/>
      <c r="AU36" s="22"/>
    </row>
    <row r="37" spans="1:63" ht="15" x14ac:dyDescent="0.25">
      <c r="A37" s="295" t="str">
        <f>Registrering!A26</f>
        <v>Family Allowance</v>
      </c>
      <c r="B37" s="36"/>
      <c r="C37" s="36"/>
      <c r="D37" s="36">
        <f>'Finansieringsgrunnlag MSCA'!B6</f>
        <v>0</v>
      </c>
      <c r="E37" s="36">
        <f>'Finansieringsgrunnlag MSCA'!C6</f>
        <v>0</v>
      </c>
      <c r="F37" s="36">
        <f>'Finansieringsgrunnlag MSCA'!D6</f>
        <v>0</v>
      </c>
      <c r="G37" s="36">
        <f>'Finansieringsgrunnlag MSCA'!E6</f>
        <v>0</v>
      </c>
      <c r="H37" s="36">
        <f>'Finansieringsgrunnlag MSCA'!F6</f>
        <v>0</v>
      </c>
      <c r="I37" s="36">
        <f>'Finansieringsgrunnlag MSCA'!G6</f>
        <v>0</v>
      </c>
      <c r="J37" s="36">
        <f>'Finansieringsgrunnlag MSCA'!H6</f>
        <v>0</v>
      </c>
      <c r="K37" s="36">
        <f>'Finansieringsgrunnlag MSCA'!I6</f>
        <v>0</v>
      </c>
      <c r="L37" s="217"/>
      <c r="M37" s="294"/>
      <c r="N37" s="294"/>
      <c r="O37" s="294">
        <f>SUM(AN39:AU39)</f>
        <v>0</v>
      </c>
      <c r="AN37" s="22"/>
      <c r="AO37" s="22"/>
      <c r="AP37" s="22"/>
      <c r="AQ37" s="22"/>
      <c r="AR37" s="22"/>
      <c r="AS37" s="22"/>
      <c r="AT37" s="22"/>
      <c r="AU37" s="22"/>
    </row>
    <row r="38" spans="1:63" ht="15" x14ac:dyDescent="0.25">
      <c r="A38" s="295" t="s">
        <v>76</v>
      </c>
      <c r="B38" s="36"/>
      <c r="C38" s="36"/>
      <c r="D38" s="36" t="str">
        <f>IFERROR(VLOOKUP(Registrering!$B$25,'Finansieringsgrunnlag MSCA'!$A$19:$O$20,9,FALSE)*D$4,"")</f>
        <v/>
      </c>
      <c r="E38" s="36" t="str">
        <f>IFERROR(VLOOKUP(Registrering!$B$25,'Finansieringsgrunnlag MSCA'!$A$19:$O$20,9,FALSE)*E$4,"")</f>
        <v/>
      </c>
      <c r="F38" s="36" t="str">
        <f>IFERROR(VLOOKUP(Registrering!$B$25,'Finansieringsgrunnlag MSCA'!$A$19:$O$20,9,FALSE)*F$4,"")</f>
        <v/>
      </c>
      <c r="G38" s="36" t="str">
        <f>IFERROR(VLOOKUP(Registrering!$B$25,'Finansieringsgrunnlag MSCA'!$A$19:$O$20,9,FALSE)*G$4,"")</f>
        <v/>
      </c>
      <c r="H38" s="36" t="str">
        <f>IFERROR(VLOOKUP(Registrering!$B$25,'Finansieringsgrunnlag MSCA'!$A$19:$O$20,9,FALSE)*H$4,"")</f>
        <v/>
      </c>
      <c r="I38" s="36" t="str">
        <f>IFERROR(VLOOKUP(Registrering!$B$25,'Finansieringsgrunnlag MSCA'!$A$19:$O$20,9,FALSE)*I$4,"")</f>
        <v/>
      </c>
      <c r="J38" s="36" t="str">
        <f>IFERROR(VLOOKUP(Registrering!$B$25,'Finansieringsgrunnlag MSCA'!$A$19:$O$20,9,FALSE)*J$4,"")</f>
        <v/>
      </c>
      <c r="K38" s="36" t="str">
        <f>IFERROR(VLOOKUP(Registrering!$B$25,'Finansieringsgrunnlag MSCA'!$A$19:$O$20,9,FALSE)*K$4,"")</f>
        <v/>
      </c>
      <c r="L38" s="281"/>
      <c r="M38" s="36"/>
      <c r="N38" s="36"/>
      <c r="O38" s="294">
        <f>SUM(AN40:AU40)</f>
        <v>0</v>
      </c>
      <c r="AN38" s="22"/>
      <c r="AO38" s="22"/>
      <c r="AP38" s="22"/>
      <c r="AQ38" s="22"/>
      <c r="AR38" s="22"/>
      <c r="AS38" s="22"/>
      <c r="AT38" s="22"/>
      <c r="AU38" s="22"/>
    </row>
    <row r="39" spans="1:63" ht="15" x14ac:dyDescent="0.25">
      <c r="A39" s="295" t="s">
        <v>77</v>
      </c>
      <c r="B39" s="36"/>
      <c r="C39" s="36"/>
      <c r="D39" s="36">
        <f>IFERROR(IF(D4&gt;0,VLOOKUP(Registrering!$B$25,'Finansieringsgrunnlag MSCA'!$A$19:$O$20,11,FALSE)*D$4-Registrering!$B$30,0),"")</f>
        <v>0</v>
      </c>
      <c r="E39" s="36">
        <f>IFERROR(IF(E4&gt;0,VLOOKUP(Registrering!$B$25,'Finansieringsgrunnlag MSCA'!$A$19:$O$20,11,FALSE)*E$4-Registrering!$B$30,0),"")</f>
        <v>0</v>
      </c>
      <c r="F39" s="36">
        <f>IFERROR(IF(F4&gt;0,VLOOKUP(Registrering!$B$25,'Finansieringsgrunnlag MSCA'!$A$19:$O$20,11,FALSE)*F$4-Registrering!$B$30,0),"")</f>
        <v>0</v>
      </c>
      <c r="G39" s="36">
        <f>IFERROR(IF(G4&gt;0,VLOOKUP(Registrering!$B$25,'Finansieringsgrunnlag MSCA'!$A$19:$O$20,11,FALSE)*G$4-Registrering!$B$30,0),"")</f>
        <v>0</v>
      </c>
      <c r="H39" s="36">
        <f>IFERROR(IF(H4&gt;0,VLOOKUP(Registrering!$B$25,'Finansieringsgrunnlag MSCA'!$A$19:$O$20,11,FALSE)*H$4-Registrering!$B$30,0),"")</f>
        <v>0</v>
      </c>
      <c r="I39" s="36">
        <f>IFERROR(IF(I4&gt;0,VLOOKUP(Registrering!$B$25,'Finansieringsgrunnlag MSCA'!$A$19:$O$20,11,FALSE)*I$4-Registrering!$B$30,0),"")</f>
        <v>0</v>
      </c>
      <c r="J39" s="36">
        <f>IFERROR(IF(J4&gt;0,VLOOKUP(Registrering!$B$25,'Finansieringsgrunnlag MSCA'!$A$19:$O$20,11,FALSE)*J$4-Registrering!$B$30,0),"")</f>
        <v>0</v>
      </c>
      <c r="K39" s="36">
        <f>IFERROR(IF(K4&gt;0,VLOOKUP(Registrering!$B$25,'Finansieringsgrunnlag MSCA'!$A$19:$O$20,11,FALSE)*K$4-Registrering!$B$30,0),"")</f>
        <v>0</v>
      </c>
      <c r="L39" s="281"/>
      <c r="M39" s="36"/>
      <c r="N39" s="36"/>
      <c r="O39" s="294">
        <f>SUM(AN41:AU41)</f>
        <v>0</v>
      </c>
      <c r="AN39" s="18">
        <f>'Finansieringsgrunnlag MSCA'!B6</f>
        <v>0</v>
      </c>
      <c r="AO39" s="18">
        <f>'Finansieringsgrunnlag MSCA'!C6</f>
        <v>0</v>
      </c>
      <c r="AP39" s="18">
        <f>'Finansieringsgrunnlag MSCA'!D6</f>
        <v>0</v>
      </c>
      <c r="AQ39" s="18">
        <f>'Finansieringsgrunnlag MSCA'!E6</f>
        <v>0</v>
      </c>
      <c r="AR39" s="18">
        <f>'Finansieringsgrunnlag MSCA'!F6</f>
        <v>0</v>
      </c>
      <c r="AS39" s="18">
        <f>'Finansieringsgrunnlag MSCA'!G6</f>
        <v>0</v>
      </c>
      <c r="AT39" s="18">
        <f>'Finansieringsgrunnlag MSCA'!H6</f>
        <v>0</v>
      </c>
      <c r="AU39" s="18">
        <f>'Finansieringsgrunnlag MSCA'!I6</f>
        <v>0</v>
      </c>
      <c r="AV39" s="61">
        <f>SUM(AN39:AU39)</f>
        <v>0</v>
      </c>
    </row>
    <row r="40" spans="1:63" ht="22.5" customHeight="1" x14ac:dyDescent="0.25">
      <c r="A40" s="27" t="s">
        <v>57</v>
      </c>
      <c r="B40" s="27"/>
      <c r="C40" s="28"/>
      <c r="D40" s="28">
        <f>SUM(D37:D39)</f>
        <v>0</v>
      </c>
      <c r="E40" s="28">
        <f t="shared" ref="E40:K40" si="49">SUM(E37:E39)</f>
        <v>0</v>
      </c>
      <c r="F40" s="28">
        <f t="shared" si="49"/>
        <v>0</v>
      </c>
      <c r="G40" s="28">
        <f t="shared" si="49"/>
        <v>0</v>
      </c>
      <c r="H40" s="28">
        <f t="shared" si="49"/>
        <v>0</v>
      </c>
      <c r="I40" s="28">
        <f t="shared" si="49"/>
        <v>0</v>
      </c>
      <c r="J40" s="28">
        <f t="shared" si="49"/>
        <v>0</v>
      </c>
      <c r="K40" s="28">
        <f t="shared" si="49"/>
        <v>0</v>
      </c>
      <c r="L40" s="282"/>
      <c r="M40" s="34"/>
      <c r="N40" s="34"/>
      <c r="O40" s="34">
        <f>SUM(O37:O39)</f>
        <v>0</v>
      </c>
      <c r="AN40" s="18" t="str">
        <f t="shared" ref="AN40:AR41" si="50">D38</f>
        <v/>
      </c>
      <c r="AO40" s="18" t="str">
        <f t="shared" si="50"/>
        <v/>
      </c>
      <c r="AP40" s="18" t="str">
        <f t="shared" si="50"/>
        <v/>
      </c>
      <c r="AQ40" s="18" t="str">
        <f t="shared" si="50"/>
        <v/>
      </c>
      <c r="AR40" s="18" t="str">
        <f t="shared" si="50"/>
        <v/>
      </c>
      <c r="AS40" s="18" t="str">
        <f t="shared" ref="AS40:AU40" si="51">I38</f>
        <v/>
      </c>
      <c r="AT40" s="18" t="str">
        <f t="shared" si="51"/>
        <v/>
      </c>
      <c r="AU40" s="18" t="str">
        <f t="shared" si="51"/>
        <v/>
      </c>
      <c r="AV40" s="61">
        <f t="shared" ref="AV40:AV41" si="52">SUM(AN40:AU40)</f>
        <v>0</v>
      </c>
    </row>
    <row r="41" spans="1:63" ht="15" x14ac:dyDescent="0.25">
      <c r="AN41" s="18">
        <f t="shared" si="50"/>
        <v>0</v>
      </c>
      <c r="AO41" s="18">
        <f t="shared" si="50"/>
        <v>0</v>
      </c>
      <c r="AP41" s="18">
        <f t="shared" si="50"/>
        <v>0</v>
      </c>
      <c r="AQ41" s="18">
        <f t="shared" si="50"/>
        <v>0</v>
      </c>
      <c r="AR41" s="18">
        <f t="shared" si="50"/>
        <v>0</v>
      </c>
      <c r="AS41" s="18">
        <f t="shared" ref="AS41:AU41" si="53">I39</f>
        <v>0</v>
      </c>
      <c r="AT41" s="18">
        <f t="shared" si="53"/>
        <v>0</v>
      </c>
      <c r="AU41" s="18">
        <f t="shared" si="53"/>
        <v>0</v>
      </c>
      <c r="AV41" s="61">
        <f t="shared" si="52"/>
        <v>0</v>
      </c>
    </row>
    <row r="42" spans="1:63" ht="15.75" x14ac:dyDescent="0.25">
      <c r="A42" s="27" t="s">
        <v>78</v>
      </c>
      <c r="B42" s="27"/>
      <c r="C42" s="28" t="str">
        <f>Registrering!B28</f>
        <v>Fast beløp</v>
      </c>
      <c r="D42" s="28">
        <f>-'Finansieringsgrunnlag MSCA'!B9</f>
        <v>0</v>
      </c>
      <c r="E42" s="28">
        <f>-'Finansieringsgrunnlag MSCA'!C9</f>
        <v>0</v>
      </c>
      <c r="F42" s="280">
        <f>-'Finansieringsgrunnlag MSCA'!D9</f>
        <v>0</v>
      </c>
      <c r="G42" s="280">
        <f>-'Finansieringsgrunnlag MSCA'!E9</f>
        <v>0</v>
      </c>
      <c r="H42" s="280">
        <f>-'Finansieringsgrunnlag MSCA'!F9</f>
        <v>0</v>
      </c>
      <c r="I42" s="280">
        <f>-'Finansieringsgrunnlag MSCA'!G9</f>
        <v>0</v>
      </c>
      <c r="J42" s="280">
        <f>-'Finansieringsgrunnlag MSCA'!H9</f>
        <v>0</v>
      </c>
      <c r="K42" s="280">
        <f>-'Finansieringsgrunnlag MSCA'!I9</f>
        <v>0</v>
      </c>
      <c r="L42" s="282"/>
      <c r="M42" s="34"/>
      <c r="N42" s="34"/>
      <c r="O42" s="34">
        <f>SUM(D42:K42)</f>
        <v>0</v>
      </c>
      <c r="AN42" s="22">
        <f>SUM(AN39:AN41)</f>
        <v>0</v>
      </c>
      <c r="AO42" s="22">
        <f t="shared" ref="AO42:AU42" si="54">SUM(AO39:AO41)</f>
        <v>0</v>
      </c>
      <c r="AP42" s="22">
        <f t="shared" si="54"/>
        <v>0</v>
      </c>
      <c r="AQ42" s="22">
        <f t="shared" si="54"/>
        <v>0</v>
      </c>
      <c r="AR42" s="22">
        <f t="shared" si="54"/>
        <v>0</v>
      </c>
      <c r="AS42" s="22">
        <f t="shared" si="54"/>
        <v>0</v>
      </c>
      <c r="AT42" s="22">
        <f t="shared" si="54"/>
        <v>0</v>
      </c>
      <c r="AU42" s="22">
        <f t="shared" si="54"/>
        <v>0</v>
      </c>
      <c r="AV42" s="222">
        <f>SUM(AV39:AV41)</f>
        <v>0</v>
      </c>
    </row>
    <row r="43" spans="1:63" ht="15" x14ac:dyDescent="0.25">
      <c r="A43" s="27" t="s">
        <v>79</v>
      </c>
      <c r="B43" s="27"/>
      <c r="C43" s="28" t="str">
        <f>Registrering!B27</f>
        <v>Kostnadsspesifikk finansiering</v>
      </c>
      <c r="D43" s="28">
        <f>-D44-D42</f>
        <v>0</v>
      </c>
      <c r="E43" s="28">
        <f t="shared" ref="E43:K43" si="55">-E44-E42</f>
        <v>0</v>
      </c>
      <c r="F43" s="280">
        <f t="shared" si="55"/>
        <v>0</v>
      </c>
      <c r="G43" s="280">
        <f t="shared" si="55"/>
        <v>0</v>
      </c>
      <c r="H43" s="280">
        <f t="shared" si="55"/>
        <v>0</v>
      </c>
      <c r="I43" s="280">
        <f t="shared" si="55"/>
        <v>0</v>
      </c>
      <c r="J43" s="280">
        <f t="shared" si="55"/>
        <v>0</v>
      </c>
      <c r="K43" s="280">
        <f t="shared" si="55"/>
        <v>0</v>
      </c>
      <c r="L43" s="282"/>
      <c r="M43" s="34"/>
      <c r="N43" s="34"/>
      <c r="O43" s="34">
        <f t="shared" ref="O43:O44" si="56">SUM(D43:K43)</f>
        <v>0</v>
      </c>
      <c r="AW43" s="40">
        <f>IFERROR(AW4/AN4,0)</f>
        <v>0</v>
      </c>
      <c r="AX43" s="40">
        <f t="shared" ref="AX43:AZ43" si="57">IFERROR(AX4/AO4,0)</f>
        <v>0</v>
      </c>
      <c r="AY43" s="40">
        <f t="shared" si="57"/>
        <v>0</v>
      </c>
      <c r="AZ43" s="40">
        <f t="shared" si="57"/>
        <v>0</v>
      </c>
      <c r="BA43" s="40">
        <f>IFERROR(BA4/AR4,0)</f>
        <v>0</v>
      </c>
      <c r="BB43" s="40">
        <f t="shared" ref="BB43:BD43" si="58">IFERROR(BB4/AS4,0)</f>
        <v>0</v>
      </c>
      <c r="BC43" s="40">
        <f t="shared" si="58"/>
        <v>0</v>
      </c>
      <c r="BD43" s="40">
        <f t="shared" si="58"/>
        <v>0</v>
      </c>
    </row>
    <row r="44" spans="1:63" ht="15" x14ac:dyDescent="0.25">
      <c r="A44" s="27" t="s">
        <v>80</v>
      </c>
      <c r="B44" s="27"/>
      <c r="C44" s="28"/>
      <c r="D44" s="28">
        <f>AN46</f>
        <v>0</v>
      </c>
      <c r="E44" s="28">
        <f>AO46</f>
        <v>0</v>
      </c>
      <c r="F44" s="280">
        <f>AP46</f>
        <v>0</v>
      </c>
      <c r="G44" s="280">
        <f>AQ46</f>
        <v>0</v>
      </c>
      <c r="H44" s="280">
        <f>AR46</f>
        <v>0</v>
      </c>
      <c r="I44" s="280">
        <f t="shared" ref="I44:K44" si="59">AS46</f>
        <v>0</v>
      </c>
      <c r="J44" s="280">
        <f t="shared" si="59"/>
        <v>0</v>
      </c>
      <c r="K44" s="280">
        <f t="shared" si="59"/>
        <v>0</v>
      </c>
      <c r="L44" s="282"/>
      <c r="M44" s="34"/>
      <c r="N44" s="34"/>
      <c r="O44" s="34">
        <f t="shared" si="56"/>
        <v>0</v>
      </c>
    </row>
    <row r="45" spans="1:63" ht="15" x14ac:dyDescent="0.25">
      <c r="A45" s="27" t="s">
        <v>81</v>
      </c>
      <c r="B45" s="27"/>
      <c r="C45" s="28"/>
      <c r="D45" s="28">
        <f>SUM(D42:D44)</f>
        <v>0</v>
      </c>
      <c r="E45" s="28">
        <f t="shared" ref="E45:K45" si="60">SUM(E42:E44)</f>
        <v>0</v>
      </c>
      <c r="F45" s="280">
        <f t="shared" si="60"/>
        <v>0</v>
      </c>
      <c r="G45" s="280">
        <f t="shared" si="60"/>
        <v>0</v>
      </c>
      <c r="H45" s="280">
        <f t="shared" si="60"/>
        <v>0</v>
      </c>
      <c r="I45" s="280">
        <f t="shared" si="60"/>
        <v>0</v>
      </c>
      <c r="J45" s="280">
        <f t="shared" si="60"/>
        <v>0</v>
      </c>
      <c r="K45" s="280">
        <f t="shared" si="60"/>
        <v>0</v>
      </c>
      <c r="L45" s="282"/>
      <c r="M45" s="34"/>
      <c r="N45" s="34"/>
      <c r="O45" s="28">
        <f t="shared" ref="O45" si="61">SUM(O42:O44)</f>
        <v>0</v>
      </c>
    </row>
    <row r="46" spans="1:63" ht="21" x14ac:dyDescent="0.35">
      <c r="C46" s="60" t="s">
        <v>82</v>
      </c>
      <c r="AJ46" s="40" t="s">
        <v>80</v>
      </c>
      <c r="AN46" s="327">
        <f>AN4+AN42+AW4</f>
        <v>0</v>
      </c>
      <c r="AO46" s="327">
        <f>AO4+AO42+AX4</f>
        <v>0</v>
      </c>
      <c r="AP46" s="327">
        <f>AP4+AP42+AY4</f>
        <v>0</v>
      </c>
      <c r="AQ46" s="327">
        <f>AQ4+AQ42+AZ4</f>
        <v>0</v>
      </c>
      <c r="AR46" s="327">
        <f>AR4+AR42+BA4</f>
        <v>0</v>
      </c>
      <c r="AS46" s="327">
        <f t="shared" ref="AS46:AU46" si="62">AS4+AS42+BB4</f>
        <v>0</v>
      </c>
      <c r="AT46" s="327">
        <f t="shared" si="62"/>
        <v>0</v>
      </c>
      <c r="AU46" s="327">
        <f t="shared" si="62"/>
        <v>0</v>
      </c>
      <c r="AV46" s="327">
        <f>SUM(AN46:AU46)</f>
        <v>0</v>
      </c>
    </row>
    <row r="47" spans="1:63" ht="15" x14ac:dyDescent="0.25">
      <c r="A47" s="388"/>
      <c r="C47" s="374"/>
      <c r="D47" s="328"/>
      <c r="G47" s="64"/>
      <c r="BE47" s="85"/>
    </row>
    <row r="48" spans="1:63" ht="15" x14ac:dyDescent="0.25">
      <c r="A48" s="375" t="s">
        <v>83</v>
      </c>
      <c r="C48" s="331" t="str">
        <f>IFERROR(AVERAGE(AQ49:AS49),"")</f>
        <v/>
      </c>
      <c r="D48" s="399"/>
      <c r="F48" s="375"/>
      <c r="M48" s="328"/>
    </row>
    <row r="49" spans="1:47" ht="15" x14ac:dyDescent="0.25">
      <c r="AP49" s="40" t="s">
        <v>84</v>
      </c>
      <c r="AQ49" s="112" t="str">
        <f>AQ57</f>
        <v/>
      </c>
      <c r="AR49" s="112" t="str">
        <f t="shared" ref="AR49" si="63">AR57</f>
        <v/>
      </c>
      <c r="AS49" s="112" t="str">
        <f>AS57</f>
        <v/>
      </c>
      <c r="AT49" s="112" t="str">
        <f>AT57</f>
        <v/>
      </c>
      <c r="AU49" s="112" t="str">
        <f>AU57</f>
        <v/>
      </c>
    </row>
    <row r="50" spans="1:47" ht="15" x14ac:dyDescent="0.25">
      <c r="A50" s="94"/>
      <c r="O50" s="128"/>
      <c r="AP50" s="98" t="s">
        <v>68</v>
      </c>
      <c r="AQ50" s="40">
        <f>SUMIF($A$4:$A$26,$AP$50,D4:D26)</f>
        <v>0</v>
      </c>
      <c r="AR50" s="40">
        <f>SUMIF($A$4:$A$26,$AP$50,E4:E26)</f>
        <v>0</v>
      </c>
      <c r="AS50" s="40">
        <f>SUMIF($A$4:$A$26,$AP$50,F4:F26)</f>
        <v>0</v>
      </c>
      <c r="AT50" s="40">
        <f>SUMIF($A$4:$A$26,$AP$50,G4:G26)</f>
        <v>0</v>
      </c>
      <c r="AU50" s="40">
        <f>SUMIF($A$4:$A$26,$AP$50,H4:H26)</f>
        <v>0</v>
      </c>
    </row>
    <row r="51" spans="1:47" ht="15.75" x14ac:dyDescent="0.25">
      <c r="A51" s="143" t="s">
        <v>85</v>
      </c>
      <c r="B51" s="144"/>
      <c r="C51" s="144"/>
      <c r="D51" s="400" t="s">
        <v>86</v>
      </c>
      <c r="E51" s="145">
        <f>IFERROR('Intern oversikt'!K30,0)</f>
        <v>0</v>
      </c>
      <c r="F51" s="401"/>
      <c r="G51" s="401"/>
      <c r="H51" s="401"/>
      <c r="I51" s="401"/>
      <c r="J51" s="401"/>
      <c r="K51" s="401"/>
      <c r="L51" s="401"/>
      <c r="M51" s="401"/>
      <c r="R51" s="135"/>
      <c r="AP51" s="98" t="s">
        <v>68</v>
      </c>
      <c r="AQ51" s="40">
        <f>SUMIF($A$4:$A$26,$AP$51,AN4:AN26)</f>
        <v>0</v>
      </c>
      <c r="AR51" s="40">
        <f>SUMIF($A$4:$A$26,$AP$51,AO4:AO26)</f>
        <v>0</v>
      </c>
      <c r="AS51" s="40">
        <f>SUMIF($A$4:$A$26,$AP$51,AP4:AP26)</f>
        <v>0</v>
      </c>
      <c r="AT51" s="40">
        <f>SUMIF($A$4:$A$26,$AP$51,AQ4:AQ26)</f>
        <v>0</v>
      </c>
      <c r="AU51" s="40">
        <f>SUMIF($A$4:$A$26,$AP$51,AR4:AR26)</f>
        <v>0</v>
      </c>
    </row>
    <row r="52" spans="1:47" ht="15.75" x14ac:dyDescent="0.25">
      <c r="A52" s="138" t="s">
        <v>87</v>
      </c>
      <c r="B52" s="94"/>
      <c r="C52" s="94"/>
      <c r="D52" s="94"/>
      <c r="E52" s="402"/>
      <c r="R52" s="136"/>
      <c r="AP52" s="40" t="s">
        <v>88</v>
      </c>
      <c r="AQ52" s="67" t="str">
        <f>IFERROR(((Budsjett!AQ50*Tabeller!J14)/Budsjett!AQ51),"")</f>
        <v/>
      </c>
      <c r="AR52" s="67" t="str">
        <f>IFERROR(((Budsjett!AR50*Tabeller!K14)/Budsjett!AR51),"")</f>
        <v/>
      </c>
      <c r="AS52" s="67" t="str">
        <f>IFERROR(((Budsjett!AS50*Tabeller!L14)/Budsjett!AS51),"")</f>
        <v/>
      </c>
      <c r="AT52" s="67" t="str">
        <f>IFERROR(((Budsjett!AT50*Tabeller!M14)/Budsjett!AT51),"")</f>
        <v/>
      </c>
      <c r="AU52" s="67" t="str">
        <f>IFERROR(((Budsjett!AU50*Tabeller!N14)/Budsjett!AU51),"")</f>
        <v/>
      </c>
    </row>
    <row r="53" spans="1:47" ht="15.75" x14ac:dyDescent="0.25">
      <c r="A53" s="139" t="s">
        <v>89</v>
      </c>
      <c r="B53" s="141"/>
      <c r="C53" s="140"/>
      <c r="D53" s="140"/>
      <c r="E53" s="142">
        <f>E51-E52</f>
        <v>0</v>
      </c>
      <c r="N53" s="401"/>
      <c r="O53" s="401"/>
      <c r="P53" s="272"/>
      <c r="AP53" s="40" t="s">
        <v>90</v>
      </c>
      <c r="AQ53" s="110">
        <f>D4-AQ50</f>
        <v>0</v>
      </c>
      <c r="AR53" s="110">
        <f>E4-AR50</f>
        <v>0</v>
      </c>
      <c r="AS53" s="110">
        <f>F4-AS50</f>
        <v>0</v>
      </c>
      <c r="AT53" s="110">
        <f>G4-AT50</f>
        <v>0</v>
      </c>
      <c r="AU53" s="110">
        <f>H4-AU50</f>
        <v>0</v>
      </c>
    </row>
    <row r="54" spans="1:47" x14ac:dyDescent="0.2">
      <c r="AP54" s="40" t="s">
        <v>91</v>
      </c>
      <c r="AQ54" s="61">
        <f>AN4-AQ51</f>
        <v>0</v>
      </c>
      <c r="AR54" s="61">
        <f t="shared" ref="AR54" si="64">AO4-AR51</f>
        <v>0</v>
      </c>
      <c r="AS54" s="61">
        <f>AP4-AS51</f>
        <v>0</v>
      </c>
      <c r="AT54" s="61">
        <f>AQ4-AT51</f>
        <v>0</v>
      </c>
      <c r="AU54" s="61">
        <f>AR4-AU51</f>
        <v>0</v>
      </c>
    </row>
    <row r="55" spans="1:47" ht="15" x14ac:dyDescent="0.25">
      <c r="Q55" s="64"/>
      <c r="AP55" s="40" t="s">
        <v>92</v>
      </c>
      <c r="AQ55" s="67" t="str">
        <f>IFERROR(((Budsjett!AQ53*Tabeller!J13)/Budsjett!AQ54),"")</f>
        <v/>
      </c>
      <c r="AR55" s="67" t="str">
        <f>IFERROR(((Budsjett!AR53*Tabeller!K13)/Budsjett!AR54),"")</f>
        <v/>
      </c>
      <c r="AS55" s="67" t="str">
        <f>IFERROR(((Budsjett!AS53*Tabeller!L13)/Budsjett!AS54),"")</f>
        <v/>
      </c>
      <c r="AT55" s="67" t="str">
        <f>IFERROR(((Budsjett!AT53*Tabeller!M13)/Budsjett!AT54),"")</f>
        <v/>
      </c>
      <c r="AU55" s="67" t="str">
        <f>IFERROR(((Budsjett!AU53*Tabeller!N13)/Budsjett!AU54),"")</f>
        <v/>
      </c>
    </row>
    <row r="56" spans="1:47" x14ac:dyDescent="0.2">
      <c r="Q56" s="64"/>
      <c r="AP56" s="40" t="s">
        <v>93</v>
      </c>
      <c r="AQ56" s="40">
        <f>IFERROR((AQ51/(AQ51+AQ54)*AQ52),0)+IFERROR((AQ54/(AQ51+AQ54)*AQ55),0)</f>
        <v>0</v>
      </c>
      <c r="AR56" s="40">
        <f t="shared" ref="AR56" si="65">IFERROR((AR51/(AR51+AR54)*AR52),0)+IFERROR((AR54/(AR51+AR54)*AR55),0)</f>
        <v>0</v>
      </c>
      <c r="AS56" s="40">
        <f>IFERROR((AS51/(AS51+AS54)*AS52),0)+IFERROR((AS54/(AS51+AS54)*AS55),0)</f>
        <v>0</v>
      </c>
      <c r="AT56" s="40">
        <f>IFERROR((AT51/(AT51+AT54)*AT52),0)+IFERROR((AT54/(AT51+AT54)*AT55),0)</f>
        <v>0</v>
      </c>
      <c r="AU56" s="40">
        <f>IFERROR((AU51/(AU51+AU54)*AU52),0)+IFERROR((AU54/(AU51+AU54)*AU55),0)</f>
        <v>0</v>
      </c>
    </row>
    <row r="57" spans="1:47" x14ac:dyDescent="0.2">
      <c r="Q57" s="111"/>
      <c r="AQ57" s="40" t="str">
        <f>IF(AQ56&gt;0,AQ56,"")</f>
        <v/>
      </c>
      <c r="AR57" s="40" t="str">
        <f t="shared" ref="AR57" si="66">IF(AR56&gt;0,AR56,"")</f>
        <v/>
      </c>
      <c r="AS57" s="40" t="str">
        <f>IF(AS56&gt;0,AS56,"")</f>
        <v/>
      </c>
      <c r="AT57" s="40" t="str">
        <f>IF(AT56&gt;0,AT56,"")</f>
        <v/>
      </c>
      <c r="AU57" s="40" t="str">
        <f>IF(AU56&gt;0,AU56,"")</f>
        <v/>
      </c>
    </row>
    <row r="68" spans="6:6" ht="15" x14ac:dyDescent="0.25">
      <c r="F68" s="321"/>
    </row>
  </sheetData>
  <dataConsolidate/>
  <mergeCells count="1">
    <mergeCell ref="D2:H2"/>
  </mergeCells>
  <phoneticPr fontId="10" type="noConversion"/>
  <conditionalFormatting sqref="C1 P1 C20 M3:O3 L15:L18 L23:L26 A22:A26 AE20:AM20 Y20:AC20 A14:A18 L5:L10 C4:C10 A4:A11 E20:O20 A2:D2 B11:K11">
    <cfRule type="expression" dxfId="229" priority="1114" stopIfTrue="1">
      <formula>#REF!="NEI"</formula>
    </cfRule>
  </conditionalFormatting>
  <conditionalFormatting sqref="O15:O18 M15:M18 M23:M26 O23:O26 C42 B22:B26 B14:C18 A12:B12 A43:B43 D43:K43">
    <cfRule type="expression" dxfId="228" priority="1075" stopIfTrue="1">
      <formula>#REF!="NEI"</formula>
    </cfRule>
  </conditionalFormatting>
  <conditionalFormatting sqref="A20:B20">
    <cfRule type="expression" dxfId="227" priority="1074" stopIfTrue="1">
      <formula>#REF!="NEI"</formula>
    </cfRule>
  </conditionalFormatting>
  <conditionalFormatting sqref="A44 A27:A28 M39:N39 M5:M10 O5:O10 C37:C39 L36:L37 A37:A39 G19:K19 G27:K27 G13:K13 G21:K21 G29:K29 D33:L33 AQ11:AU11 AQ13:AU13 AQ19:AU21 AQ27:AU27 AQ29:AU29 AQ33:AU33 B34:C34 B36:C36 B27:B29 A19:B19 A40:B40 B44:B45 A42:B42 A13:B13 A21:B21 B3:B10 A33:B33 A35:C35 BE34 BE3">
    <cfRule type="expression" dxfId="226" priority="1071" stopIfTrue="1">
      <formula>#REF!="NEI"</formula>
    </cfRule>
  </conditionalFormatting>
  <conditionalFormatting sqref="AN20:AO20">
    <cfRule type="expression" dxfId="225" priority="1070" stopIfTrue="1">
      <formula>#REF!="NEI"</formula>
    </cfRule>
  </conditionalFormatting>
  <conditionalFormatting sqref="C3">
    <cfRule type="expression" dxfId="224" priority="1022" stopIfTrue="1">
      <formula>#REF!="NEI"</formula>
    </cfRule>
  </conditionalFormatting>
  <conditionalFormatting sqref="L3">
    <cfRule type="expression" dxfId="223" priority="1018" stopIfTrue="1">
      <formula>#REF!="NEI"</formula>
    </cfRule>
  </conditionalFormatting>
  <conditionalFormatting sqref="AN34:AO34">
    <cfRule type="expression" dxfId="222" priority="947" stopIfTrue="1">
      <formula>#REF!="NEI"</formula>
    </cfRule>
  </conditionalFormatting>
  <conditionalFormatting sqref="AN3:AO3">
    <cfRule type="expression" dxfId="221" priority="921" stopIfTrue="1">
      <formula>#REF!="NEI"</formula>
    </cfRule>
  </conditionalFormatting>
  <conditionalFormatting sqref="AN11:AO11">
    <cfRule type="expression" dxfId="220" priority="920" stopIfTrue="1">
      <formula>#REF!="NEI"</formula>
    </cfRule>
  </conditionalFormatting>
  <conditionalFormatting sqref="AN13:AO13">
    <cfRule type="expression" dxfId="219" priority="919" stopIfTrue="1">
      <formula>#REF!="NEI"</formula>
    </cfRule>
  </conditionalFormatting>
  <conditionalFormatting sqref="AN19:AO19">
    <cfRule type="expression" dxfId="218" priority="918" stopIfTrue="1">
      <formula>#REF!="NEI"</formula>
    </cfRule>
  </conditionalFormatting>
  <conditionalFormatting sqref="AN21:AO21">
    <cfRule type="expression" dxfId="217" priority="917" stopIfTrue="1">
      <formula>#REF!="NEI"</formula>
    </cfRule>
  </conditionalFormatting>
  <conditionalFormatting sqref="AN27:AO27">
    <cfRule type="expression" dxfId="216" priority="916" stopIfTrue="1">
      <formula>#REF!="NEI"</formula>
    </cfRule>
  </conditionalFormatting>
  <conditionalFormatting sqref="L11:O11">
    <cfRule type="expression" dxfId="215" priority="821" stopIfTrue="1">
      <formula>#REF!="NEI"</formula>
    </cfRule>
  </conditionalFormatting>
  <conditionalFormatting sqref="M19:O19">
    <cfRule type="expression" dxfId="214" priority="806" stopIfTrue="1">
      <formula>#REF!="NEI"</formula>
    </cfRule>
  </conditionalFormatting>
  <conditionalFormatting sqref="C27">
    <cfRule type="expression" dxfId="213" priority="804" stopIfTrue="1">
      <formula>#REF!="NEI"</formula>
    </cfRule>
  </conditionalFormatting>
  <conditionalFormatting sqref="C19">
    <cfRule type="expression" dxfId="212" priority="807" stopIfTrue="1">
      <formula>#REF!="NEI"</formula>
    </cfRule>
  </conditionalFormatting>
  <conditionalFormatting sqref="M27:O27">
    <cfRule type="expression" dxfId="211" priority="803" stopIfTrue="1">
      <formula>#REF!="NEI"</formula>
    </cfRule>
  </conditionalFormatting>
  <conditionalFormatting sqref="L40:O40">
    <cfRule type="expression" dxfId="210" priority="794" stopIfTrue="1">
      <formula>#REF!="NEI"</formula>
    </cfRule>
  </conditionalFormatting>
  <conditionalFormatting sqref="C40:K40">
    <cfRule type="expression" dxfId="209" priority="795" stopIfTrue="1">
      <formula>#REF!="NEI"</formula>
    </cfRule>
  </conditionalFormatting>
  <conditionalFormatting sqref="D3:K3">
    <cfRule type="expression" dxfId="208" priority="781" stopIfTrue="1">
      <formula>#REF!="NEI"</formula>
    </cfRule>
  </conditionalFormatting>
  <conditionalFormatting sqref="M38:N38">
    <cfRule type="expression" dxfId="207" priority="776" stopIfTrue="1">
      <formula>#REF!="NEI"</formula>
    </cfRule>
  </conditionalFormatting>
  <conditionalFormatting sqref="D19:F19">
    <cfRule type="expression" dxfId="206" priority="687" stopIfTrue="1">
      <formula>#REF!="NEI"</formula>
    </cfRule>
  </conditionalFormatting>
  <conditionalFormatting sqref="D27:F27">
    <cfRule type="expression" dxfId="205" priority="685" stopIfTrue="1">
      <formula>#REF!="NEI"</formula>
    </cfRule>
  </conditionalFormatting>
  <conditionalFormatting sqref="L27">
    <cfRule type="expression" dxfId="204" priority="653" stopIfTrue="1">
      <formula>#REF!="NEI"</formula>
    </cfRule>
  </conditionalFormatting>
  <conditionalFormatting sqref="L19">
    <cfRule type="expression" dxfId="203" priority="655" stopIfTrue="1">
      <formula>#REF!="NEI"</formula>
    </cfRule>
  </conditionalFormatting>
  <conditionalFormatting sqref="L44:N44">
    <cfRule type="expression" dxfId="202" priority="618" stopIfTrue="1">
      <formula>#REF!="NEI"</formula>
    </cfRule>
  </conditionalFormatting>
  <conditionalFormatting sqref="AN42:AU42">
    <cfRule type="expression" dxfId="201" priority="652" stopIfTrue="1">
      <formula>#REF!="NEI"</formula>
    </cfRule>
  </conditionalFormatting>
  <conditionalFormatting sqref="AN37:AO38 AN39:AU39">
    <cfRule type="expression" dxfId="200" priority="651" stopIfTrue="1">
      <formula>#REF!="NEI"</formula>
    </cfRule>
  </conditionalFormatting>
  <conditionalFormatting sqref="C44:K44">
    <cfRule type="expression" dxfId="199" priority="619" stopIfTrue="1">
      <formula>#REF!="NEI"</formula>
    </cfRule>
  </conditionalFormatting>
  <conditionalFormatting sqref="L42:O42 O43:O44">
    <cfRule type="expression" dxfId="198" priority="616" stopIfTrue="1">
      <formula>#REF!="NEI"</formula>
    </cfRule>
  </conditionalFormatting>
  <conditionalFormatting sqref="D42:K42">
    <cfRule type="expression" dxfId="197" priority="617" stopIfTrue="1">
      <formula>#REF!="NEI"</formula>
    </cfRule>
  </conditionalFormatting>
  <conditionalFormatting sqref="L43:N43">
    <cfRule type="expression" dxfId="196" priority="614" stopIfTrue="1">
      <formula>#REF!="NEI"</formula>
    </cfRule>
  </conditionalFormatting>
  <conditionalFormatting sqref="L45:N45">
    <cfRule type="expression" dxfId="195" priority="612" stopIfTrue="1">
      <formula>#REF!="NEI"</formula>
    </cfRule>
  </conditionalFormatting>
  <conditionalFormatting sqref="C45:K45">
    <cfRule type="expression" dxfId="194" priority="613" stopIfTrue="1">
      <formula>#REF!="NEI"</formula>
    </cfRule>
  </conditionalFormatting>
  <conditionalFormatting sqref="A45">
    <cfRule type="expression" dxfId="193" priority="611" stopIfTrue="1">
      <formula>#REF!="NEI"</formula>
    </cfRule>
  </conditionalFormatting>
  <conditionalFormatting sqref="O45">
    <cfRule type="expression" dxfId="192" priority="610" stopIfTrue="1">
      <formula>#REF!="NEI"</formula>
    </cfRule>
  </conditionalFormatting>
  <conditionalFormatting sqref="N13:O13">
    <cfRule type="expression" dxfId="191" priority="607" stopIfTrue="1">
      <formula>#REF!="NEI"</formula>
    </cfRule>
  </conditionalFormatting>
  <conditionalFormatting sqref="C13">
    <cfRule type="expression" dxfId="190" priority="606" stopIfTrue="1">
      <formula>#REF!="NEI"</formula>
    </cfRule>
  </conditionalFormatting>
  <conditionalFormatting sqref="L13">
    <cfRule type="expression" dxfId="189" priority="605" stopIfTrue="1">
      <formula>#REF!="NEI"</formula>
    </cfRule>
  </conditionalFormatting>
  <conditionalFormatting sqref="L21">
    <cfRule type="expression" dxfId="188" priority="601" stopIfTrue="1">
      <formula>#REF!="NEI"</formula>
    </cfRule>
  </conditionalFormatting>
  <conditionalFormatting sqref="N21:O21">
    <cfRule type="expression" dxfId="187" priority="603" stopIfTrue="1">
      <formula>#REF!="NEI"</formula>
    </cfRule>
  </conditionalFormatting>
  <conditionalFormatting sqref="C21">
    <cfRule type="expression" dxfId="186" priority="602" stopIfTrue="1">
      <formula>#REF!="NEI"</formula>
    </cfRule>
  </conditionalFormatting>
  <conditionalFormatting sqref="M36:O36 M37:N37">
    <cfRule type="expression" dxfId="185" priority="599" stopIfTrue="1">
      <formula>#REF!="NEI"</formula>
    </cfRule>
  </conditionalFormatting>
  <conditionalFormatting sqref="C43">
    <cfRule type="expression" dxfId="184" priority="579" stopIfTrue="1">
      <formula>#REF!="NEI"</formula>
    </cfRule>
  </conditionalFormatting>
  <conditionalFormatting sqref="D48">
    <cfRule type="expression" dxfId="183" priority="535">
      <formula>$C$19="Andel"</formula>
    </cfRule>
  </conditionalFormatting>
  <conditionalFormatting sqref="A47">
    <cfRule type="expression" dxfId="182" priority="534">
      <formula>$C$19="Finansieringsandel"</formula>
    </cfRule>
  </conditionalFormatting>
  <conditionalFormatting sqref="E51">
    <cfRule type="expression" dxfId="181" priority="531" stopIfTrue="1">
      <formula>#REF!="NEI"</formula>
    </cfRule>
  </conditionalFormatting>
  <conditionalFormatting sqref="D13:F13">
    <cfRule type="expression" dxfId="180" priority="522" stopIfTrue="1">
      <formula>#REF!="NEI"</formula>
    </cfRule>
  </conditionalFormatting>
  <conditionalFormatting sqref="D21:F21">
    <cfRule type="expression" dxfId="179" priority="521" stopIfTrue="1">
      <formula>#REF!="NEI"</formula>
    </cfRule>
  </conditionalFormatting>
  <conditionalFormatting sqref="C28:D28">
    <cfRule type="expression" dxfId="178" priority="512" stopIfTrue="1">
      <formula>#REF!="NEI"</formula>
    </cfRule>
  </conditionalFormatting>
  <conditionalFormatting sqref="A30:A32">
    <cfRule type="expression" dxfId="177" priority="511" stopIfTrue="1">
      <formula>#REF!="NEI"</formula>
    </cfRule>
  </conditionalFormatting>
  <conditionalFormatting sqref="C30:C32">
    <cfRule type="expression" dxfId="176" priority="510" stopIfTrue="1">
      <formula>#REF!="NEI"</formula>
    </cfRule>
  </conditionalFormatting>
  <conditionalFormatting sqref="AN29:AO29">
    <cfRule type="expression" dxfId="175" priority="508" stopIfTrue="1">
      <formula>#REF!="NEI"</formula>
    </cfRule>
  </conditionalFormatting>
  <conditionalFormatting sqref="O29">
    <cfRule type="expression" dxfId="174" priority="503" stopIfTrue="1">
      <formula>#REF!="NEI"</formula>
    </cfRule>
  </conditionalFormatting>
  <conditionalFormatting sqref="A29 C29">
    <cfRule type="expression" dxfId="173" priority="502" stopIfTrue="1">
      <formula>#REF!="NEI"</formula>
    </cfRule>
  </conditionalFormatting>
  <conditionalFormatting sqref="D29:F29">
    <cfRule type="expression" dxfId="172" priority="499" stopIfTrue="1">
      <formula>#REF!="NEI"</formula>
    </cfRule>
  </conditionalFormatting>
  <conditionalFormatting sqref="AN33:AO33">
    <cfRule type="expression" dxfId="171" priority="474" stopIfTrue="1">
      <formula>#REF!="NEI"</formula>
    </cfRule>
  </conditionalFormatting>
  <conditionalFormatting sqref="C33">
    <cfRule type="expression" dxfId="170" priority="471" stopIfTrue="1">
      <formula>#REF!="NEI"</formula>
    </cfRule>
  </conditionalFormatting>
  <conditionalFormatting sqref="M33:O33">
    <cfRule type="expression" dxfId="169" priority="470" stopIfTrue="1">
      <formula>#REF!="NEI"</formula>
    </cfRule>
  </conditionalFormatting>
  <conditionalFormatting sqref="M29:N29">
    <cfRule type="expression" dxfId="168" priority="464" stopIfTrue="1">
      <formula>#REF!="NEI"</formula>
    </cfRule>
  </conditionalFormatting>
  <conditionalFormatting sqref="L29">
    <cfRule type="expression" dxfId="167" priority="463" stopIfTrue="1">
      <formula>#REF!="NEI"</formula>
    </cfRule>
  </conditionalFormatting>
  <conditionalFormatting sqref="B30:B32">
    <cfRule type="expression" dxfId="166" priority="462" stopIfTrue="1">
      <formula>#REF!="NEI"</formula>
    </cfRule>
  </conditionalFormatting>
  <conditionalFormatting sqref="O30">
    <cfRule type="expression" dxfId="165" priority="454" stopIfTrue="1">
      <formula>#REF!="NEI"</formula>
    </cfRule>
  </conditionalFormatting>
  <conditionalFormatting sqref="O31">
    <cfRule type="expression" dxfId="164" priority="453" stopIfTrue="1">
      <formula>#REF!="NEI"</formula>
    </cfRule>
  </conditionalFormatting>
  <conditionalFormatting sqref="O32">
    <cfRule type="expression" dxfId="163" priority="452" stopIfTrue="1">
      <formula>#REF!="NEI"</formula>
    </cfRule>
  </conditionalFormatting>
  <conditionalFormatting sqref="D12">
    <cfRule type="expression" dxfId="162" priority="387" stopIfTrue="1">
      <formula>#REF!="NEI"</formula>
    </cfRule>
  </conditionalFormatting>
  <conditionalFormatting sqref="D20">
    <cfRule type="expression" dxfId="161" priority="386" stopIfTrue="1">
      <formula>#REF!="NEI"</formula>
    </cfRule>
  </conditionalFormatting>
  <conditionalFormatting sqref="C46">
    <cfRule type="expression" dxfId="160" priority="385" stopIfTrue="1">
      <formula>#REF!="NEI"</formula>
    </cfRule>
  </conditionalFormatting>
  <conditionalFormatting sqref="O53">
    <cfRule type="expression" dxfId="159" priority="196" stopIfTrue="1">
      <formula>#REF!="NEI"</formula>
    </cfRule>
  </conditionalFormatting>
  <conditionalFormatting sqref="P53">
    <cfRule type="expression" dxfId="158" priority="194" stopIfTrue="1">
      <formula>#REF!="NEI"</formula>
    </cfRule>
  </conditionalFormatting>
  <conditionalFormatting sqref="AP50">
    <cfRule type="expression" dxfId="157" priority="151" stopIfTrue="1">
      <formula>#REF!="NEI"</formula>
    </cfRule>
  </conditionalFormatting>
  <conditionalFormatting sqref="AP51">
    <cfRule type="expression" dxfId="156" priority="150" stopIfTrue="1">
      <formula>#REF!="NEI"</formula>
    </cfRule>
  </conditionalFormatting>
  <conditionalFormatting sqref="M13">
    <cfRule type="expression" dxfId="155" priority="89" stopIfTrue="1">
      <formula>#REF!="NEI"</formula>
    </cfRule>
  </conditionalFormatting>
  <conditionalFormatting sqref="M21">
    <cfRule type="expression" dxfId="154" priority="88" stopIfTrue="1">
      <formula>#REF!="NEI"</formula>
    </cfRule>
  </conditionalFormatting>
  <conditionalFormatting sqref="A53">
    <cfRule type="expression" dxfId="153" priority="68">
      <formula>$B$19="Andel"</formula>
    </cfRule>
  </conditionalFormatting>
  <conditionalFormatting sqref="E52">
    <cfRule type="expression" dxfId="152" priority="67" stopIfTrue="1">
      <formula>#REF!="NEI"</formula>
    </cfRule>
  </conditionalFormatting>
  <conditionalFormatting sqref="E53">
    <cfRule type="expression" dxfId="151" priority="66" stopIfTrue="1">
      <formula>#REF!="NEI"</formula>
    </cfRule>
  </conditionalFormatting>
  <conditionalFormatting sqref="C22:C26 G14:K18 G30:K32 G22:K26 D4:K10">
    <cfRule type="expression" dxfId="150" priority="743">
      <formula>#REF!="Finansieringsandel"</formula>
    </cfRule>
  </conditionalFormatting>
  <conditionalFormatting sqref="D14:F18">
    <cfRule type="expression" dxfId="149" priority="518">
      <formula>#REF!="Finansieringsandel"</formula>
    </cfRule>
  </conditionalFormatting>
  <conditionalFormatting sqref="D30:F32">
    <cfRule type="expression" dxfId="148" priority="498">
      <formula>#REF!="Finansieringsandel"</formula>
    </cfRule>
  </conditionalFormatting>
  <conditionalFormatting sqref="D22:F26">
    <cfRule type="expression" dxfId="147" priority="64">
      <formula>#REF!="Finansieringsandel"</formula>
    </cfRule>
  </conditionalFormatting>
  <conditionalFormatting sqref="AP3:AU3">
    <cfRule type="expression" dxfId="146" priority="52" stopIfTrue="1">
      <formula>#REF!="NEI"</formula>
    </cfRule>
  </conditionalFormatting>
  <conditionalFormatting sqref="AP11">
    <cfRule type="expression" dxfId="145" priority="51" stopIfTrue="1">
      <formula>#REF!="NEI"</formula>
    </cfRule>
  </conditionalFormatting>
  <conditionalFormatting sqref="AP20">
    <cfRule type="expression" dxfId="144" priority="54" stopIfTrue="1">
      <formula>#REF!="NEI"</formula>
    </cfRule>
  </conditionalFormatting>
  <conditionalFormatting sqref="AP34:AR34">
    <cfRule type="expression" dxfId="143" priority="53" stopIfTrue="1">
      <formula>#REF!="NEI"</formula>
    </cfRule>
  </conditionalFormatting>
  <conditionalFormatting sqref="AP13">
    <cfRule type="expression" dxfId="142" priority="50" stopIfTrue="1">
      <formula>#REF!="NEI"</formula>
    </cfRule>
  </conditionalFormatting>
  <conditionalFormatting sqref="AP19">
    <cfRule type="expression" dxfId="141" priority="49" stopIfTrue="1">
      <formula>#REF!="NEI"</formula>
    </cfRule>
  </conditionalFormatting>
  <conditionalFormatting sqref="AP21">
    <cfRule type="expression" dxfId="140" priority="48" stopIfTrue="1">
      <formula>#REF!="NEI"</formula>
    </cfRule>
  </conditionalFormatting>
  <conditionalFormatting sqref="AP27">
    <cfRule type="expression" dxfId="139" priority="47" stopIfTrue="1">
      <formula>#REF!="NEI"</formula>
    </cfRule>
  </conditionalFormatting>
  <conditionalFormatting sqref="AP37:AP38">
    <cfRule type="expression" dxfId="138" priority="45" stopIfTrue="1">
      <formula>#REF!="NEI"</formula>
    </cfRule>
  </conditionalFormatting>
  <conditionalFormatting sqref="AP29">
    <cfRule type="expression" dxfId="137" priority="44" stopIfTrue="1">
      <formula>#REF!="NEI"</formula>
    </cfRule>
  </conditionalFormatting>
  <conditionalFormatting sqref="AP33">
    <cfRule type="expression" dxfId="136" priority="43" stopIfTrue="1">
      <formula>#REF!="NEI"</formula>
    </cfRule>
  </conditionalFormatting>
  <conditionalFormatting sqref="O37:O39">
    <cfRule type="expression" dxfId="135" priority="40" stopIfTrue="1">
      <formula>#REF!="NEI"</formula>
    </cfRule>
  </conditionalFormatting>
  <conditionalFormatting sqref="B37:B39">
    <cfRule type="expression" dxfId="134" priority="32" stopIfTrue="1">
      <formula>#REF!="NEI"</formula>
    </cfRule>
  </conditionalFormatting>
  <conditionalFormatting sqref="D36:F36">
    <cfRule type="expression" dxfId="133" priority="31" stopIfTrue="1">
      <formula>#REF!="NEI"</formula>
    </cfRule>
  </conditionalFormatting>
  <conditionalFormatting sqref="A36">
    <cfRule type="expression" dxfId="132" priority="27" stopIfTrue="1">
      <formula>#REF!="NEI"</formula>
    </cfRule>
  </conditionalFormatting>
  <conditionalFormatting sqref="A3">
    <cfRule type="expression" dxfId="131" priority="28" stopIfTrue="1">
      <formula>#REF!="NEI"</formula>
    </cfRule>
  </conditionalFormatting>
  <conditionalFormatting sqref="G36:K36">
    <cfRule type="expression" dxfId="130" priority="26" stopIfTrue="1">
      <formula>#REF!="NEI"</formula>
    </cfRule>
  </conditionalFormatting>
  <conditionalFormatting sqref="AQ37:AR38">
    <cfRule type="expression" dxfId="129" priority="25" stopIfTrue="1">
      <formula>#REF!="NEI"</formula>
    </cfRule>
  </conditionalFormatting>
  <conditionalFormatting sqref="AQ36:AR36">
    <cfRule type="expression" dxfId="128" priority="21" stopIfTrue="1">
      <formula>#REF!="NEI"</formula>
    </cfRule>
  </conditionalFormatting>
  <conditionalFormatting sqref="AN36:AO36">
    <cfRule type="expression" dxfId="127" priority="23" stopIfTrue="1">
      <formula>#REF!="NEI"</formula>
    </cfRule>
  </conditionalFormatting>
  <conditionalFormatting sqref="AP36">
    <cfRule type="expression" dxfId="126" priority="22" stopIfTrue="1">
      <formula>#REF!="NEI"</formula>
    </cfRule>
  </conditionalFormatting>
  <conditionalFormatting sqref="F68">
    <cfRule type="expression" dxfId="125" priority="18" stopIfTrue="1">
      <formula>#REF!="NEI"</formula>
    </cfRule>
  </conditionalFormatting>
  <conditionalFormatting sqref="A34">
    <cfRule type="expression" dxfId="124" priority="17" stopIfTrue="1">
      <formula>#REF!="NEI"</formula>
    </cfRule>
  </conditionalFormatting>
  <conditionalFormatting sqref="D34:K34">
    <cfRule type="expression" dxfId="123" priority="16" stopIfTrue="1">
      <formula>#REF!="NEI"</formula>
    </cfRule>
  </conditionalFormatting>
  <conditionalFormatting sqref="L34:O34">
    <cfRule type="expression" dxfId="122" priority="15" stopIfTrue="1">
      <formula>#REF!="NEI"</formula>
    </cfRule>
  </conditionalFormatting>
  <conditionalFormatting sqref="D37:K39">
    <cfRule type="expression" dxfId="121" priority="14" stopIfTrue="1">
      <formula>#REF!="NEI"</formula>
    </cfRule>
  </conditionalFormatting>
  <conditionalFormatting sqref="C48">
    <cfRule type="expression" dxfId="120" priority="12" stopIfTrue="1">
      <formula>#REF!="NEI"</formula>
    </cfRule>
  </conditionalFormatting>
  <conditionalFormatting sqref="AN35:AO35">
    <cfRule type="expression" dxfId="119" priority="11" stopIfTrue="1">
      <formula>#REF!="NEI"</formula>
    </cfRule>
  </conditionalFormatting>
  <conditionalFormatting sqref="AP35">
    <cfRule type="expression" dxfId="118" priority="10" stopIfTrue="1">
      <formula>#REF!="NEI"</formula>
    </cfRule>
  </conditionalFormatting>
  <conditionalFormatting sqref="AQ35:AR35">
    <cfRule type="expression" dxfId="117" priority="9" stopIfTrue="1">
      <formula>#REF!="NEI"</formula>
    </cfRule>
  </conditionalFormatting>
  <conditionalFormatting sqref="AS34:AU34">
    <cfRule type="expression" dxfId="116" priority="8" stopIfTrue="1">
      <formula>#REF!="NEI"</formula>
    </cfRule>
  </conditionalFormatting>
  <conditionalFormatting sqref="AS37:AU38">
    <cfRule type="expression" dxfId="115" priority="7" stopIfTrue="1">
      <formula>#REF!="NEI"</formula>
    </cfRule>
  </conditionalFormatting>
  <conditionalFormatting sqref="AS36:AU36">
    <cfRule type="expression" dxfId="114" priority="6" stopIfTrue="1">
      <formula>#REF!="NEI"</formula>
    </cfRule>
  </conditionalFormatting>
  <conditionalFormatting sqref="AS35:AU35">
    <cfRule type="expression" dxfId="113" priority="5" stopIfTrue="1">
      <formula>#REF!="NEI"</formula>
    </cfRule>
  </conditionalFormatting>
  <conditionalFormatting sqref="BN3:BV3">
    <cfRule type="expression" dxfId="112" priority="4" stopIfTrue="1">
      <formula>#REF!="NEI"</formula>
    </cfRule>
  </conditionalFormatting>
  <conditionalFormatting sqref="BF3:BM3">
    <cfRule type="expression" dxfId="111" priority="3" stopIfTrue="1">
      <formula>#REF!="NEI"</formula>
    </cfRule>
  </conditionalFormatting>
  <conditionalFormatting sqref="AW3:BD3">
    <cfRule type="expression" dxfId="110" priority="1" stopIfTrue="1">
      <formula>#REF!="NEI"</formula>
    </cfRule>
  </conditionalFormatting>
  <pageMargins left="0.59055118110236227" right="0.35433070866141736" top="0.53" bottom="0.47" header="0.31" footer="0.26"/>
  <pageSetup paperSize="9" scale="42" orientation="landscape" r:id="rId1"/>
  <headerFooter alignWithMargins="0"/>
  <legacyDrawing r:id="rId2"/>
  <extLst>
    <ext xmlns:x14="http://schemas.microsoft.com/office/spreadsheetml/2009/9/main" uri="{78C0D931-6437-407d-A8EE-F0AAD7539E65}">
      <x14:conditionalFormattings>
        <x14:conditionalFormatting xmlns:xm="http://schemas.microsoft.com/office/excel/2006/main">
          <x14:cfRule type="expression" priority="197" id="{71918338-90C7-4A63-804E-A75E5A53CF9B}">
            <xm:f>'\EFP\IHR-leveranser - EFP\Søknadsbudsjett\[søknadsbudsjettering_1.3.xlsx]Registrering'!#REF!="Finansieringsandel"</xm:f>
            <x14:dxf>
              <fill>
                <patternFill>
                  <bgColor theme="0"/>
                </patternFill>
              </fill>
            </x14:dxf>
          </x14:cfRule>
          <xm:sqref>N53:O53 F51:M51</xm:sqref>
        </x14:conditionalFormatting>
      </x14:conditionalFormattings>
    </ext>
    <ext xmlns:x14="http://schemas.microsoft.com/office/spreadsheetml/2009/9/main" uri="{CCE6A557-97BC-4b89-ADB6-D9C93CAAB3DF}">
      <x14:dataValidations xmlns:xm="http://schemas.microsoft.com/office/excel/2006/main" xWindow="96" yWindow="292" count="1">
        <x14:dataValidation type="list" allowBlank="1" showInputMessage="1" showErrorMessage="1" prompt="Feltet må fylles inn!" xr:uid="{00000000-0002-0000-0100-000000000000}">
          <x14:formula1>
            <xm:f>Finansiering!$A$7:$A$16</xm:f>
          </x14:formula1>
          <xm:sqref>A22:A26 A14:A18 A5:A10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00B050"/>
    <pageSetUpPr fitToPage="1"/>
  </sheetPr>
  <dimension ref="A1:O63"/>
  <sheetViews>
    <sheetView showGridLines="0" zoomScale="70" zoomScaleNormal="70" zoomScalePageLayoutView="85" workbookViewId="0">
      <selection activeCell="D64" sqref="D64"/>
    </sheetView>
  </sheetViews>
  <sheetFormatPr baseColWidth="10" defaultColWidth="9.140625" defaultRowHeight="12.75" x14ac:dyDescent="0.2"/>
  <cols>
    <col min="1" max="1" width="31.5703125" style="40" customWidth="1"/>
    <col min="2" max="2" width="12.140625" style="40" customWidth="1"/>
    <col min="3" max="3" width="12.7109375" style="40" customWidth="1"/>
    <col min="4" max="4" width="30" style="40" customWidth="1"/>
    <col min="5" max="5" width="18" style="40" customWidth="1"/>
    <col min="6" max="9" width="18.140625" style="40" customWidth="1"/>
    <col min="10" max="10" width="18" style="40" customWidth="1"/>
    <col min="11" max="11" width="18.42578125" style="40" customWidth="1"/>
    <col min="12" max="12" width="15.5703125" style="40" customWidth="1"/>
    <col min="13" max="13" width="18.42578125" style="40" customWidth="1"/>
    <col min="14" max="14" width="17.42578125" style="40" customWidth="1"/>
    <col min="15" max="15" width="19.28515625" style="40" customWidth="1"/>
    <col min="16" max="16" width="4" style="40" customWidth="1"/>
    <col min="17" max="17" width="18.7109375" style="40" customWidth="1"/>
    <col min="18" max="21" width="12.85546875" style="40" customWidth="1"/>
    <col min="22" max="22" width="11.7109375" style="40" customWidth="1"/>
    <col min="23" max="23" width="12.28515625" style="40" customWidth="1"/>
    <col min="24" max="24" width="10.85546875" style="40" bestFit="1" customWidth="1"/>
    <col min="25" max="26" width="10.85546875" style="40" customWidth="1"/>
    <col min="27" max="34" width="9.140625" style="40"/>
    <col min="35" max="35" width="11.28515625" style="40" bestFit="1" customWidth="1"/>
    <col min="36" max="16384" width="9.140625" style="40"/>
  </cols>
  <sheetData>
    <row r="1" spans="1:15" ht="18.75" x14ac:dyDescent="0.3">
      <c r="A1" s="41" t="s">
        <v>94</v>
      </c>
      <c r="B1" s="41"/>
      <c r="C1" s="41" t="str">
        <f>IF(Registrering!B4="","",Registrering!B4)</f>
        <v/>
      </c>
      <c r="D1" s="39"/>
    </row>
    <row r="2" spans="1:15" ht="21" x14ac:dyDescent="0.35">
      <c r="A2" s="58" t="s">
        <v>95</v>
      </c>
      <c r="B2" s="342"/>
      <c r="C2" s="44"/>
      <c r="D2" s="44"/>
      <c r="E2" s="60" t="s">
        <v>75</v>
      </c>
      <c r="I2" s="42" t="s">
        <v>96</v>
      </c>
    </row>
    <row r="3" spans="1:15" ht="15" x14ac:dyDescent="0.25">
      <c r="A3" s="133"/>
      <c r="B3" s="86" t="s">
        <v>97</v>
      </c>
      <c r="C3" s="86"/>
      <c r="D3" s="86" t="s">
        <v>98</v>
      </c>
      <c r="E3" s="87">
        <f>Budsjett!D3</f>
        <v>2024</v>
      </c>
      <c r="F3" s="87">
        <f>E3+1</f>
        <v>2025</v>
      </c>
      <c r="G3" s="87">
        <f t="shared" ref="G3:N3" si="0">F3+1</f>
        <v>2026</v>
      </c>
      <c r="H3" s="87">
        <f t="shared" si="0"/>
        <v>2027</v>
      </c>
      <c r="I3" s="87">
        <f t="shared" si="0"/>
        <v>2028</v>
      </c>
      <c r="J3" s="87">
        <f t="shared" si="0"/>
        <v>2029</v>
      </c>
      <c r="K3" s="87">
        <f t="shared" si="0"/>
        <v>2030</v>
      </c>
      <c r="L3" s="87">
        <f t="shared" si="0"/>
        <v>2031</v>
      </c>
      <c r="M3" s="87">
        <f t="shared" si="0"/>
        <v>2032</v>
      </c>
      <c r="N3" s="87">
        <f t="shared" si="0"/>
        <v>2033</v>
      </c>
      <c r="O3" s="88" t="s">
        <v>45</v>
      </c>
    </row>
    <row r="4" spans="1:15" ht="15" x14ac:dyDescent="0.25">
      <c r="A4" s="134" t="s">
        <v>99</v>
      </c>
      <c r="B4" s="98"/>
      <c r="C4" s="23"/>
      <c r="D4" s="129"/>
      <c r="E4" s="130"/>
      <c r="F4" s="130"/>
      <c r="G4" s="130"/>
      <c r="H4" s="130"/>
      <c r="I4" s="130"/>
      <c r="J4" s="130"/>
      <c r="K4" s="130"/>
      <c r="L4" s="130"/>
      <c r="M4" s="130"/>
      <c r="N4" s="130"/>
      <c r="O4" s="19">
        <f>SUM(E4:N4)</f>
        <v>0</v>
      </c>
    </row>
    <row r="5" spans="1:15" ht="15" x14ac:dyDescent="0.25">
      <c r="A5" s="98" t="s">
        <v>100</v>
      </c>
      <c r="B5" s="98"/>
      <c r="C5" s="23"/>
      <c r="D5" s="342"/>
      <c r="E5" s="403"/>
      <c r="F5" s="403"/>
      <c r="G5" s="403"/>
      <c r="H5" s="403"/>
      <c r="I5" s="403"/>
      <c r="J5" s="403"/>
      <c r="K5" s="403"/>
      <c r="L5" s="403"/>
      <c r="M5" s="403"/>
      <c r="N5" s="403"/>
      <c r="O5" s="19"/>
    </row>
    <row r="6" spans="1:15" ht="15" x14ac:dyDescent="0.25">
      <c r="A6" s="98" t="s">
        <v>101</v>
      </c>
      <c r="B6" s="98"/>
      <c r="C6" s="23"/>
      <c r="D6" s="342"/>
      <c r="E6" s="403"/>
      <c r="F6" s="403"/>
      <c r="G6" s="403"/>
      <c r="H6" s="403"/>
      <c r="I6" s="403"/>
      <c r="J6" s="403"/>
      <c r="K6" s="403"/>
      <c r="L6" s="403"/>
      <c r="M6" s="403"/>
      <c r="N6" s="403"/>
      <c r="O6" s="19"/>
    </row>
    <row r="7" spans="1:15" ht="15" x14ac:dyDescent="0.25">
      <c r="A7" s="21" t="s">
        <v>102</v>
      </c>
      <c r="B7" s="98" t="s">
        <v>103</v>
      </c>
      <c r="C7" s="23"/>
      <c r="D7" s="342"/>
      <c r="E7" s="19">
        <f>E5*E6</f>
        <v>0</v>
      </c>
      <c r="F7" s="19">
        <f t="shared" ref="F7:N7" si="1">F5*F6</f>
        <v>0</v>
      </c>
      <c r="G7" s="19">
        <f t="shared" si="1"/>
        <v>0</v>
      </c>
      <c r="H7" s="19">
        <f t="shared" si="1"/>
        <v>0</v>
      </c>
      <c r="I7" s="19">
        <f t="shared" si="1"/>
        <v>0</v>
      </c>
      <c r="J7" s="19">
        <f t="shared" si="1"/>
        <v>0</v>
      </c>
      <c r="K7" s="19">
        <f t="shared" si="1"/>
        <v>0</v>
      </c>
      <c r="L7" s="19">
        <f t="shared" si="1"/>
        <v>0</v>
      </c>
      <c r="M7" s="19">
        <f t="shared" si="1"/>
        <v>0</v>
      </c>
      <c r="N7" s="19">
        <f t="shared" si="1"/>
        <v>0</v>
      </c>
      <c r="O7" s="19">
        <f>SUM(E7:N7)</f>
        <v>0</v>
      </c>
    </row>
    <row r="8" spans="1:15" ht="15" x14ac:dyDescent="0.25">
      <c r="A8" s="134" t="s">
        <v>104</v>
      </c>
      <c r="B8" s="98"/>
      <c r="C8" s="23"/>
      <c r="D8" s="342"/>
      <c r="E8" s="403"/>
      <c r="F8" s="403"/>
      <c r="G8" s="403"/>
      <c r="H8" s="403"/>
      <c r="I8" s="403"/>
      <c r="J8" s="403"/>
      <c r="K8" s="403"/>
      <c r="L8" s="403"/>
      <c r="M8" s="403"/>
      <c r="N8" s="403"/>
      <c r="O8" s="19"/>
    </row>
    <row r="9" spans="1:15" ht="15" x14ac:dyDescent="0.25">
      <c r="A9" s="98" t="s">
        <v>100</v>
      </c>
      <c r="B9" s="98"/>
      <c r="C9" s="23"/>
      <c r="D9" s="342"/>
      <c r="E9" s="403"/>
      <c r="F9" s="403"/>
      <c r="G9" s="403"/>
      <c r="H9" s="403"/>
      <c r="I9" s="403"/>
      <c r="J9" s="403"/>
      <c r="K9" s="403"/>
      <c r="L9" s="403"/>
      <c r="M9" s="403"/>
      <c r="N9" s="403"/>
      <c r="O9" s="19"/>
    </row>
    <row r="10" spans="1:15" ht="15" x14ac:dyDescent="0.25">
      <c r="A10" s="98" t="s">
        <v>101</v>
      </c>
      <c r="B10" s="98"/>
      <c r="C10" s="23"/>
      <c r="D10" s="342"/>
      <c r="E10" s="403"/>
      <c r="F10" s="403"/>
      <c r="G10" s="403"/>
      <c r="H10" s="403"/>
      <c r="I10" s="403"/>
      <c r="J10" s="403"/>
      <c r="K10" s="403"/>
      <c r="L10" s="403"/>
      <c r="M10" s="403"/>
      <c r="N10" s="403"/>
      <c r="O10" s="19"/>
    </row>
    <row r="11" spans="1:15" ht="15" x14ac:dyDescent="0.25">
      <c r="A11" s="21" t="s">
        <v>102</v>
      </c>
      <c r="B11" s="98" t="s">
        <v>79</v>
      </c>
      <c r="C11" s="23"/>
      <c r="D11" s="342"/>
      <c r="E11" s="404">
        <f>E9*E10</f>
        <v>0</v>
      </c>
      <c r="F11" s="404">
        <f t="shared" ref="F11:N11" si="2">F9*F10</f>
        <v>0</v>
      </c>
      <c r="G11" s="404">
        <f t="shared" si="2"/>
        <v>0</v>
      </c>
      <c r="H11" s="404">
        <f t="shared" si="2"/>
        <v>0</v>
      </c>
      <c r="I11" s="404">
        <f t="shared" si="2"/>
        <v>0</v>
      </c>
      <c r="J11" s="404">
        <f t="shared" si="2"/>
        <v>0</v>
      </c>
      <c r="K11" s="404">
        <f t="shared" si="2"/>
        <v>0</v>
      </c>
      <c r="L11" s="404">
        <f t="shared" si="2"/>
        <v>0</v>
      </c>
      <c r="M11" s="404">
        <f t="shared" si="2"/>
        <v>0</v>
      </c>
      <c r="N11" s="404">
        <f t="shared" si="2"/>
        <v>0</v>
      </c>
      <c r="O11" s="19">
        <f>SUM(E11:N11)</f>
        <v>0</v>
      </c>
    </row>
    <row r="12" spans="1:15" ht="15" x14ac:dyDescent="0.25">
      <c r="A12" s="134" t="s">
        <v>105</v>
      </c>
      <c r="B12" s="98"/>
      <c r="C12" s="23"/>
      <c r="D12" s="342"/>
      <c r="E12" s="403"/>
      <c r="F12" s="403"/>
      <c r="G12" s="403"/>
      <c r="H12" s="403"/>
      <c r="I12" s="403"/>
      <c r="J12" s="403"/>
      <c r="K12" s="403"/>
      <c r="L12" s="403"/>
      <c r="M12" s="403"/>
      <c r="N12" s="403"/>
      <c r="O12" s="19"/>
    </row>
    <row r="13" spans="1:15" ht="15" x14ac:dyDescent="0.25">
      <c r="A13" s="98" t="s">
        <v>100</v>
      </c>
      <c r="B13" s="98"/>
      <c r="C13" s="23"/>
      <c r="D13" s="342"/>
      <c r="E13" s="403"/>
      <c r="F13" s="403"/>
      <c r="G13" s="403"/>
      <c r="H13" s="403"/>
      <c r="I13" s="403"/>
      <c r="J13" s="403"/>
      <c r="K13" s="403"/>
      <c r="L13" s="403"/>
      <c r="M13" s="403"/>
      <c r="N13" s="403"/>
      <c r="O13" s="19"/>
    </row>
    <row r="14" spans="1:15" ht="15" x14ac:dyDescent="0.25">
      <c r="A14" s="98" t="s">
        <v>101</v>
      </c>
      <c r="B14" s="98"/>
      <c r="C14" s="23"/>
      <c r="D14" s="342"/>
      <c r="E14" s="403"/>
      <c r="F14" s="403"/>
      <c r="G14" s="403"/>
      <c r="H14" s="403"/>
      <c r="I14" s="403"/>
      <c r="J14" s="403"/>
      <c r="K14" s="403"/>
      <c r="L14" s="403"/>
      <c r="M14" s="403"/>
      <c r="N14" s="403"/>
      <c r="O14" s="19"/>
    </row>
    <row r="15" spans="1:15" ht="15" x14ac:dyDescent="0.25">
      <c r="A15" s="21" t="s">
        <v>102</v>
      </c>
      <c r="B15" s="98" t="s">
        <v>106</v>
      </c>
      <c r="C15" s="23"/>
      <c r="D15" s="342"/>
      <c r="E15" s="404">
        <f>E13*E14</f>
        <v>0</v>
      </c>
      <c r="F15" s="404">
        <f t="shared" ref="F15:N15" si="3">F13*F14</f>
        <v>0</v>
      </c>
      <c r="G15" s="404">
        <f t="shared" si="3"/>
        <v>0</v>
      </c>
      <c r="H15" s="404">
        <f t="shared" si="3"/>
        <v>0</v>
      </c>
      <c r="I15" s="404">
        <f t="shared" si="3"/>
        <v>0</v>
      </c>
      <c r="J15" s="404">
        <f t="shared" si="3"/>
        <v>0</v>
      </c>
      <c r="K15" s="404">
        <f t="shared" si="3"/>
        <v>0</v>
      </c>
      <c r="L15" s="404">
        <f t="shared" si="3"/>
        <v>0</v>
      </c>
      <c r="M15" s="404">
        <f t="shared" si="3"/>
        <v>0</v>
      </c>
      <c r="N15" s="404">
        <f t="shared" si="3"/>
        <v>0</v>
      </c>
      <c r="O15" s="19">
        <f>SUM(E15:N15)</f>
        <v>0</v>
      </c>
    </row>
    <row r="16" spans="1:15" ht="15" x14ac:dyDescent="0.25">
      <c r="A16" s="134" t="s">
        <v>107</v>
      </c>
      <c r="B16" s="98"/>
      <c r="C16" s="23"/>
      <c r="D16" s="342"/>
      <c r="E16" s="403"/>
      <c r="F16" s="403"/>
      <c r="G16" s="403"/>
      <c r="H16" s="403"/>
      <c r="I16" s="403"/>
      <c r="J16" s="403"/>
      <c r="K16" s="403"/>
      <c r="L16" s="403"/>
      <c r="M16" s="403"/>
      <c r="N16" s="403"/>
      <c r="O16" s="19"/>
    </row>
    <row r="17" spans="1:15" ht="15" x14ac:dyDescent="0.25">
      <c r="A17" s="98" t="s">
        <v>100</v>
      </c>
      <c r="B17" s="98"/>
      <c r="C17" s="23"/>
      <c r="D17" s="342"/>
      <c r="E17" s="403"/>
      <c r="F17" s="403"/>
      <c r="G17" s="403"/>
      <c r="H17" s="403"/>
      <c r="I17" s="403"/>
      <c r="J17" s="403"/>
      <c r="K17" s="403"/>
      <c r="L17" s="403"/>
      <c r="M17" s="403"/>
      <c r="N17" s="403"/>
      <c r="O17" s="19"/>
    </row>
    <row r="18" spans="1:15" ht="15" x14ac:dyDescent="0.25">
      <c r="A18" s="98" t="s">
        <v>101</v>
      </c>
      <c r="B18" s="98"/>
      <c r="C18" s="23"/>
      <c r="D18" s="342"/>
      <c r="E18" s="403"/>
      <c r="F18" s="403"/>
      <c r="G18" s="403"/>
      <c r="H18" s="403"/>
      <c r="I18" s="403"/>
      <c r="J18" s="403"/>
      <c r="K18" s="403"/>
      <c r="L18" s="403"/>
      <c r="M18" s="403"/>
      <c r="N18" s="403"/>
      <c r="O18" s="19"/>
    </row>
    <row r="19" spans="1:15" ht="15" x14ac:dyDescent="0.25">
      <c r="A19" s="21" t="s">
        <v>102</v>
      </c>
      <c r="B19" s="98" t="s">
        <v>108</v>
      </c>
      <c r="C19" s="23"/>
      <c r="D19" s="342"/>
      <c r="E19" s="404">
        <f>E17*E18</f>
        <v>0</v>
      </c>
      <c r="F19" s="404">
        <f t="shared" ref="F19:N19" si="4">F17*F18</f>
        <v>0</v>
      </c>
      <c r="G19" s="404">
        <f t="shared" si="4"/>
        <v>0</v>
      </c>
      <c r="H19" s="404">
        <f t="shared" si="4"/>
        <v>0</v>
      </c>
      <c r="I19" s="404">
        <f t="shared" si="4"/>
        <v>0</v>
      </c>
      <c r="J19" s="404">
        <f t="shared" si="4"/>
        <v>0</v>
      </c>
      <c r="K19" s="404">
        <f t="shared" si="4"/>
        <v>0</v>
      </c>
      <c r="L19" s="404">
        <f t="shared" si="4"/>
        <v>0</v>
      </c>
      <c r="M19" s="404">
        <f t="shared" si="4"/>
        <v>0</v>
      </c>
      <c r="N19" s="404">
        <f t="shared" si="4"/>
        <v>0</v>
      </c>
      <c r="O19" s="19">
        <f>SUM(E19:N19)</f>
        <v>0</v>
      </c>
    </row>
    <row r="20" spans="1:15" ht="15" x14ac:dyDescent="0.25">
      <c r="A20" s="134" t="s">
        <v>109</v>
      </c>
      <c r="B20" s="98"/>
      <c r="C20" s="23"/>
      <c r="D20" s="342"/>
      <c r="E20" s="403"/>
      <c r="F20" s="403"/>
      <c r="G20" s="403"/>
      <c r="H20" s="403"/>
      <c r="I20" s="403"/>
      <c r="J20" s="403"/>
      <c r="K20" s="403"/>
      <c r="L20" s="403"/>
      <c r="M20" s="403"/>
      <c r="N20" s="403"/>
      <c r="O20" s="19"/>
    </row>
    <row r="21" spans="1:15" ht="15" x14ac:dyDescent="0.25">
      <c r="A21" s="98" t="s">
        <v>100</v>
      </c>
      <c r="B21" s="98"/>
      <c r="C21" s="23"/>
      <c r="D21" s="342"/>
      <c r="E21" s="403"/>
      <c r="F21" s="403"/>
      <c r="G21" s="403"/>
      <c r="H21" s="403"/>
      <c r="I21" s="403"/>
      <c r="J21" s="403"/>
      <c r="K21" s="403"/>
      <c r="L21" s="403"/>
      <c r="M21" s="403"/>
      <c r="N21" s="403"/>
      <c r="O21" s="19"/>
    </row>
    <row r="22" spans="1:15" ht="15" x14ac:dyDescent="0.25">
      <c r="A22" s="98" t="s">
        <v>101</v>
      </c>
      <c r="B22" s="98"/>
      <c r="C22" s="23"/>
      <c r="D22" s="342"/>
      <c r="E22" s="403"/>
      <c r="F22" s="403"/>
      <c r="G22" s="403"/>
      <c r="H22" s="403"/>
      <c r="I22" s="403"/>
      <c r="J22" s="403"/>
      <c r="K22" s="403"/>
      <c r="L22" s="403"/>
      <c r="M22" s="403"/>
      <c r="N22" s="403"/>
      <c r="O22" s="19"/>
    </row>
    <row r="23" spans="1:15" ht="15" x14ac:dyDescent="0.25">
      <c r="A23" s="21" t="s">
        <v>102</v>
      </c>
      <c r="B23" s="98" t="s">
        <v>110</v>
      </c>
      <c r="C23" s="23"/>
      <c r="D23" s="342"/>
      <c r="E23" s="404">
        <f>E21*E22</f>
        <v>0</v>
      </c>
      <c r="F23" s="404">
        <f t="shared" ref="F23:N23" si="5">F21*F22</f>
        <v>0</v>
      </c>
      <c r="G23" s="404">
        <f t="shared" si="5"/>
        <v>0</v>
      </c>
      <c r="H23" s="404">
        <f t="shared" si="5"/>
        <v>0</v>
      </c>
      <c r="I23" s="404">
        <f t="shared" si="5"/>
        <v>0</v>
      </c>
      <c r="J23" s="404">
        <f t="shared" si="5"/>
        <v>0</v>
      </c>
      <c r="K23" s="404">
        <f t="shared" si="5"/>
        <v>0</v>
      </c>
      <c r="L23" s="404">
        <f t="shared" si="5"/>
        <v>0</v>
      </c>
      <c r="M23" s="404">
        <f t="shared" si="5"/>
        <v>0</v>
      </c>
      <c r="N23" s="404">
        <f t="shared" si="5"/>
        <v>0</v>
      </c>
      <c r="O23" s="19">
        <f>SUM(E23:N23)</f>
        <v>0</v>
      </c>
    </row>
    <row r="24" spans="1:15" ht="15" x14ac:dyDescent="0.25">
      <c r="A24" s="134" t="s">
        <v>111</v>
      </c>
      <c r="B24" s="98"/>
      <c r="C24" s="23"/>
      <c r="D24" s="342"/>
      <c r="E24" s="403"/>
      <c r="F24" s="403"/>
      <c r="G24" s="403"/>
      <c r="H24" s="403"/>
      <c r="I24" s="403"/>
      <c r="J24" s="403"/>
      <c r="K24" s="403"/>
      <c r="L24" s="403"/>
      <c r="M24" s="403"/>
      <c r="N24" s="403"/>
      <c r="O24" s="19"/>
    </row>
    <row r="25" spans="1:15" ht="15" x14ac:dyDescent="0.25">
      <c r="A25" s="98" t="s">
        <v>100</v>
      </c>
      <c r="B25" s="98"/>
      <c r="C25" s="23"/>
      <c r="D25" s="342"/>
      <c r="E25" s="403"/>
      <c r="F25" s="403"/>
      <c r="G25" s="403"/>
      <c r="H25" s="403"/>
      <c r="I25" s="403"/>
      <c r="J25" s="403"/>
      <c r="K25" s="403"/>
      <c r="L25" s="403"/>
      <c r="M25" s="403"/>
      <c r="N25" s="403"/>
      <c r="O25" s="19"/>
    </row>
    <row r="26" spans="1:15" ht="15" x14ac:dyDescent="0.25">
      <c r="A26" s="98" t="s">
        <v>101</v>
      </c>
      <c r="B26" s="98"/>
      <c r="C26" s="23"/>
      <c r="D26" s="342"/>
      <c r="E26" s="403"/>
      <c r="F26" s="403"/>
      <c r="G26" s="403"/>
      <c r="H26" s="403"/>
      <c r="I26" s="403"/>
      <c r="J26" s="403"/>
      <c r="K26" s="403"/>
      <c r="L26" s="403"/>
      <c r="M26" s="403"/>
      <c r="N26" s="403"/>
      <c r="O26" s="19"/>
    </row>
    <row r="27" spans="1:15" ht="15" x14ac:dyDescent="0.25">
      <c r="A27" s="21" t="s">
        <v>102</v>
      </c>
      <c r="B27" s="98"/>
      <c r="C27" s="23"/>
      <c r="D27" s="342"/>
      <c r="E27" s="404">
        <f>E25*E26</f>
        <v>0</v>
      </c>
      <c r="F27" s="404">
        <f t="shared" ref="F27:N27" si="6">F25*F26</f>
        <v>0</v>
      </c>
      <c r="G27" s="404">
        <f t="shared" si="6"/>
        <v>0</v>
      </c>
      <c r="H27" s="404">
        <f t="shared" si="6"/>
        <v>0</v>
      </c>
      <c r="I27" s="404">
        <f t="shared" si="6"/>
        <v>0</v>
      </c>
      <c r="J27" s="404">
        <f t="shared" si="6"/>
        <v>0</v>
      </c>
      <c r="K27" s="404">
        <f t="shared" si="6"/>
        <v>0</v>
      </c>
      <c r="L27" s="404">
        <f t="shared" si="6"/>
        <v>0</v>
      </c>
      <c r="M27" s="404">
        <f t="shared" si="6"/>
        <v>0</v>
      </c>
      <c r="N27" s="404">
        <f t="shared" si="6"/>
        <v>0</v>
      </c>
      <c r="O27" s="19">
        <f>SUM(E27:N27)</f>
        <v>0</v>
      </c>
    </row>
    <row r="28" spans="1:15" ht="15" x14ac:dyDescent="0.25">
      <c r="A28" s="134" t="s">
        <v>112</v>
      </c>
      <c r="B28" s="98"/>
      <c r="C28" s="23"/>
      <c r="D28" s="342"/>
      <c r="E28" s="403"/>
      <c r="F28" s="403"/>
      <c r="G28" s="403"/>
      <c r="H28" s="403"/>
      <c r="I28" s="403"/>
      <c r="J28" s="403"/>
      <c r="K28" s="403"/>
      <c r="L28" s="403"/>
      <c r="M28" s="403"/>
      <c r="N28" s="403"/>
      <c r="O28" s="19"/>
    </row>
    <row r="29" spans="1:15" ht="15" x14ac:dyDescent="0.25">
      <c r="A29" s="131" t="s">
        <v>100</v>
      </c>
      <c r="B29" s="98"/>
      <c r="C29" s="23"/>
      <c r="D29" s="342"/>
      <c r="E29" s="403"/>
      <c r="F29" s="403"/>
      <c r="G29" s="403"/>
      <c r="H29" s="403"/>
      <c r="I29" s="403"/>
      <c r="J29" s="403"/>
      <c r="K29" s="403"/>
      <c r="L29" s="403"/>
      <c r="M29" s="403"/>
      <c r="N29" s="403"/>
      <c r="O29" s="19"/>
    </row>
    <row r="30" spans="1:15" ht="15" x14ac:dyDescent="0.25">
      <c r="A30" s="98" t="s">
        <v>101</v>
      </c>
      <c r="B30" s="98"/>
      <c r="C30" s="23"/>
      <c r="D30" s="342"/>
      <c r="E30" s="403"/>
      <c r="F30" s="403"/>
      <c r="G30" s="403"/>
      <c r="H30" s="403"/>
      <c r="I30" s="403"/>
      <c r="J30" s="403"/>
      <c r="K30" s="403"/>
      <c r="L30" s="403"/>
      <c r="M30" s="403"/>
      <c r="N30" s="403"/>
      <c r="O30" s="19"/>
    </row>
    <row r="31" spans="1:15" ht="15" x14ac:dyDescent="0.25">
      <c r="A31" s="21" t="s">
        <v>102</v>
      </c>
      <c r="B31" s="98"/>
      <c r="C31" s="23"/>
      <c r="D31" s="342"/>
      <c r="E31" s="404">
        <f>E29*E30</f>
        <v>0</v>
      </c>
      <c r="F31" s="404">
        <f t="shared" ref="F31:N31" si="7">F29*F30</f>
        <v>0</v>
      </c>
      <c r="G31" s="404">
        <f t="shared" si="7"/>
        <v>0</v>
      </c>
      <c r="H31" s="404">
        <f t="shared" si="7"/>
        <v>0</v>
      </c>
      <c r="I31" s="404">
        <f t="shared" si="7"/>
        <v>0</v>
      </c>
      <c r="J31" s="404">
        <f t="shared" si="7"/>
        <v>0</v>
      </c>
      <c r="K31" s="404">
        <f t="shared" si="7"/>
        <v>0</v>
      </c>
      <c r="L31" s="404">
        <f t="shared" si="7"/>
        <v>0</v>
      </c>
      <c r="M31" s="404">
        <f t="shared" si="7"/>
        <v>0</v>
      </c>
      <c r="N31" s="404">
        <f t="shared" si="7"/>
        <v>0</v>
      </c>
      <c r="O31" s="19">
        <f>SUM(E31:N31)</f>
        <v>0</v>
      </c>
    </row>
    <row r="32" spans="1:15" ht="15" hidden="1" x14ac:dyDescent="0.25">
      <c r="A32" s="134" t="s">
        <v>113</v>
      </c>
      <c r="B32" s="98"/>
      <c r="C32" s="23"/>
      <c r="D32" s="342"/>
      <c r="E32" s="403"/>
      <c r="F32" s="403"/>
      <c r="G32" s="403"/>
      <c r="H32" s="403"/>
      <c r="I32" s="403"/>
      <c r="J32" s="403"/>
      <c r="K32" s="403"/>
      <c r="L32" s="403"/>
      <c r="M32" s="403"/>
      <c r="N32" s="403"/>
      <c r="O32" s="19"/>
    </row>
    <row r="33" spans="1:15" ht="15" hidden="1" x14ac:dyDescent="0.25">
      <c r="A33" s="131" t="s">
        <v>100</v>
      </c>
      <c r="B33" s="98"/>
      <c r="C33" s="23"/>
      <c r="D33" s="342"/>
      <c r="E33" s="403"/>
      <c r="F33" s="403"/>
      <c r="G33" s="403"/>
      <c r="H33" s="403"/>
      <c r="I33" s="403"/>
      <c r="J33" s="403"/>
      <c r="K33" s="403"/>
      <c r="L33" s="403"/>
      <c r="M33" s="403"/>
      <c r="N33" s="403"/>
      <c r="O33" s="19"/>
    </row>
    <row r="34" spans="1:15" ht="15" hidden="1" x14ac:dyDescent="0.25">
      <c r="A34" s="98" t="s">
        <v>101</v>
      </c>
      <c r="B34" s="98"/>
      <c r="C34" s="23"/>
      <c r="D34" s="342"/>
      <c r="E34" s="403"/>
      <c r="F34" s="403"/>
      <c r="G34" s="403"/>
      <c r="H34" s="403"/>
      <c r="I34" s="403"/>
      <c r="J34" s="403"/>
      <c r="K34" s="403"/>
      <c r="L34" s="403"/>
      <c r="M34" s="403"/>
      <c r="N34" s="403"/>
      <c r="O34" s="19"/>
    </row>
    <row r="35" spans="1:15" ht="15" hidden="1" x14ac:dyDescent="0.25">
      <c r="A35" s="21" t="s">
        <v>102</v>
      </c>
      <c r="B35" s="98" t="s">
        <v>103</v>
      </c>
      <c r="C35" s="23"/>
      <c r="D35" s="342"/>
      <c r="E35" s="404">
        <f>E33*E34</f>
        <v>0</v>
      </c>
      <c r="F35" s="404">
        <f t="shared" ref="F35:N35" si="8">F33*F34</f>
        <v>0</v>
      </c>
      <c r="G35" s="404">
        <f t="shared" si="8"/>
        <v>0</v>
      </c>
      <c r="H35" s="404">
        <f t="shared" si="8"/>
        <v>0</v>
      </c>
      <c r="I35" s="404">
        <f t="shared" si="8"/>
        <v>0</v>
      </c>
      <c r="J35" s="404">
        <f t="shared" si="8"/>
        <v>0</v>
      </c>
      <c r="K35" s="404">
        <f t="shared" si="8"/>
        <v>0</v>
      </c>
      <c r="L35" s="404">
        <f t="shared" si="8"/>
        <v>0</v>
      </c>
      <c r="M35" s="404">
        <f t="shared" si="8"/>
        <v>0</v>
      </c>
      <c r="N35" s="404">
        <f t="shared" si="8"/>
        <v>0</v>
      </c>
      <c r="O35" s="19">
        <f>SUM(E35:N35)</f>
        <v>0</v>
      </c>
    </row>
    <row r="36" spans="1:15" ht="15" hidden="1" x14ac:dyDescent="0.25">
      <c r="A36" s="134" t="s">
        <v>114</v>
      </c>
      <c r="B36" s="98"/>
      <c r="C36" s="23"/>
      <c r="D36" s="342"/>
      <c r="E36" s="403"/>
      <c r="F36" s="403"/>
      <c r="G36" s="403"/>
      <c r="H36" s="403"/>
      <c r="I36" s="403"/>
      <c r="J36" s="403"/>
      <c r="K36" s="403"/>
      <c r="L36" s="403"/>
      <c r="M36" s="403"/>
      <c r="N36" s="403"/>
      <c r="O36" s="19"/>
    </row>
    <row r="37" spans="1:15" ht="15" hidden="1" x14ac:dyDescent="0.25">
      <c r="A37" s="131" t="s">
        <v>100</v>
      </c>
      <c r="B37" s="98"/>
      <c r="C37" s="23"/>
      <c r="D37" s="342"/>
      <c r="E37" s="403"/>
      <c r="F37" s="403"/>
      <c r="G37" s="403"/>
      <c r="H37" s="403"/>
      <c r="I37" s="403"/>
      <c r="J37" s="403"/>
      <c r="K37" s="403"/>
      <c r="L37" s="403"/>
      <c r="M37" s="403"/>
      <c r="N37" s="403"/>
      <c r="O37" s="19"/>
    </row>
    <row r="38" spans="1:15" ht="15" hidden="1" x14ac:dyDescent="0.25">
      <c r="A38" s="98" t="s">
        <v>101</v>
      </c>
      <c r="B38" s="98"/>
      <c r="C38" s="23"/>
      <c r="D38" s="342"/>
      <c r="E38" s="403"/>
      <c r="F38" s="403"/>
      <c r="G38" s="403"/>
      <c r="H38" s="403"/>
      <c r="I38" s="403"/>
      <c r="J38" s="403"/>
      <c r="K38" s="403"/>
      <c r="L38" s="403"/>
      <c r="M38" s="403"/>
      <c r="N38" s="403"/>
      <c r="O38" s="19"/>
    </row>
    <row r="39" spans="1:15" ht="15" hidden="1" x14ac:dyDescent="0.25">
      <c r="A39" s="21" t="s">
        <v>102</v>
      </c>
      <c r="B39" s="98" t="s">
        <v>103</v>
      </c>
      <c r="C39" s="23"/>
      <c r="D39" s="342"/>
      <c r="E39" s="404">
        <f>E37*E38</f>
        <v>0</v>
      </c>
      <c r="F39" s="404">
        <f t="shared" ref="F39:N39" si="9">F37*F38</f>
        <v>0</v>
      </c>
      <c r="G39" s="404">
        <f t="shared" si="9"/>
        <v>0</v>
      </c>
      <c r="H39" s="404">
        <f t="shared" si="9"/>
        <v>0</v>
      </c>
      <c r="I39" s="404">
        <f t="shared" si="9"/>
        <v>0</v>
      </c>
      <c r="J39" s="404">
        <f t="shared" si="9"/>
        <v>0</v>
      </c>
      <c r="K39" s="404">
        <f t="shared" si="9"/>
        <v>0</v>
      </c>
      <c r="L39" s="404">
        <f t="shared" si="9"/>
        <v>0</v>
      </c>
      <c r="M39" s="404">
        <f t="shared" si="9"/>
        <v>0</v>
      </c>
      <c r="N39" s="404">
        <f t="shared" si="9"/>
        <v>0</v>
      </c>
      <c r="O39" s="19">
        <f>SUM(E39:N39)</f>
        <v>0</v>
      </c>
    </row>
    <row r="40" spans="1:15" ht="15" hidden="1" x14ac:dyDescent="0.25">
      <c r="A40" s="134" t="s">
        <v>115</v>
      </c>
      <c r="B40" s="98"/>
      <c r="C40" s="23"/>
      <c r="D40" s="342"/>
      <c r="E40" s="403"/>
      <c r="F40" s="403"/>
      <c r="G40" s="403"/>
      <c r="H40" s="403"/>
      <c r="I40" s="403"/>
      <c r="J40" s="403"/>
      <c r="K40" s="403"/>
      <c r="L40" s="403"/>
      <c r="M40" s="403"/>
      <c r="N40" s="403"/>
      <c r="O40" s="19"/>
    </row>
    <row r="41" spans="1:15" ht="15" hidden="1" x14ac:dyDescent="0.25">
      <c r="A41" s="131" t="s">
        <v>100</v>
      </c>
      <c r="B41" s="98"/>
      <c r="C41" s="23"/>
      <c r="D41" s="342"/>
      <c r="E41" s="403"/>
      <c r="F41" s="403"/>
      <c r="G41" s="403"/>
      <c r="H41" s="403"/>
      <c r="I41" s="403"/>
      <c r="J41" s="403"/>
      <c r="K41" s="403"/>
      <c r="L41" s="403"/>
      <c r="M41" s="403"/>
      <c r="N41" s="403"/>
      <c r="O41" s="19"/>
    </row>
    <row r="42" spans="1:15" ht="15" hidden="1" x14ac:dyDescent="0.25">
      <c r="A42" s="98" t="s">
        <v>101</v>
      </c>
      <c r="B42" s="98"/>
      <c r="C42" s="23"/>
      <c r="D42" s="342"/>
      <c r="E42" s="403"/>
      <c r="F42" s="403"/>
      <c r="G42" s="403"/>
      <c r="H42" s="403"/>
      <c r="I42" s="403"/>
      <c r="J42" s="403"/>
      <c r="K42" s="403"/>
      <c r="L42" s="403"/>
      <c r="M42" s="403"/>
      <c r="N42" s="403"/>
      <c r="O42" s="19"/>
    </row>
    <row r="43" spans="1:15" ht="15" hidden="1" x14ac:dyDescent="0.25">
      <c r="A43" s="21" t="s">
        <v>102</v>
      </c>
      <c r="B43" s="98" t="s">
        <v>103</v>
      </c>
      <c r="C43" s="23"/>
      <c r="D43" s="342"/>
      <c r="E43" s="404">
        <f>E41*E42</f>
        <v>0</v>
      </c>
      <c r="F43" s="404">
        <f t="shared" ref="F43:N43" si="10">F41*F42</f>
        <v>0</v>
      </c>
      <c r="G43" s="404">
        <f t="shared" si="10"/>
        <v>0</v>
      </c>
      <c r="H43" s="404">
        <f t="shared" si="10"/>
        <v>0</v>
      </c>
      <c r="I43" s="404">
        <f t="shared" si="10"/>
        <v>0</v>
      </c>
      <c r="J43" s="404">
        <f t="shared" si="10"/>
        <v>0</v>
      </c>
      <c r="K43" s="404">
        <f t="shared" si="10"/>
        <v>0</v>
      </c>
      <c r="L43" s="404">
        <f t="shared" si="10"/>
        <v>0</v>
      </c>
      <c r="M43" s="404">
        <f t="shared" si="10"/>
        <v>0</v>
      </c>
      <c r="N43" s="404">
        <f t="shared" si="10"/>
        <v>0</v>
      </c>
      <c r="O43" s="19">
        <f>SUM(E43:N43)</f>
        <v>0</v>
      </c>
    </row>
    <row r="44" spans="1:15" ht="15" hidden="1" x14ac:dyDescent="0.25">
      <c r="A44" s="134" t="s">
        <v>116</v>
      </c>
      <c r="B44" s="98"/>
      <c r="C44" s="23"/>
      <c r="D44" s="342"/>
      <c r="E44" s="403"/>
      <c r="F44" s="403"/>
      <c r="G44" s="403"/>
      <c r="H44" s="403"/>
      <c r="I44" s="403"/>
      <c r="J44" s="403"/>
      <c r="K44" s="403"/>
      <c r="L44" s="403"/>
      <c r="M44" s="403"/>
      <c r="N44" s="403"/>
      <c r="O44" s="19"/>
    </row>
    <row r="45" spans="1:15" ht="15" hidden="1" x14ac:dyDescent="0.25">
      <c r="A45" s="98" t="s">
        <v>100</v>
      </c>
      <c r="B45" s="98"/>
      <c r="C45" s="23"/>
      <c r="D45" s="342"/>
      <c r="E45" s="403"/>
      <c r="F45" s="403"/>
      <c r="G45" s="403"/>
      <c r="H45" s="403"/>
      <c r="I45" s="403"/>
      <c r="J45" s="403"/>
      <c r="K45" s="403"/>
      <c r="L45" s="403"/>
      <c r="M45" s="403"/>
      <c r="N45" s="403"/>
      <c r="O45" s="19"/>
    </row>
    <row r="46" spans="1:15" ht="15" hidden="1" x14ac:dyDescent="0.25">
      <c r="A46" s="98" t="s">
        <v>101</v>
      </c>
      <c r="B46" s="98"/>
      <c r="C46" s="23"/>
      <c r="D46" s="342"/>
      <c r="E46" s="403"/>
      <c r="F46" s="403"/>
      <c r="G46" s="403"/>
      <c r="H46" s="403"/>
      <c r="I46" s="403"/>
      <c r="J46" s="403"/>
      <c r="K46" s="403"/>
      <c r="L46" s="403"/>
      <c r="M46" s="403"/>
      <c r="N46" s="403"/>
      <c r="O46" s="19"/>
    </row>
    <row r="47" spans="1:15" ht="15" hidden="1" x14ac:dyDescent="0.25">
      <c r="A47" s="21" t="s">
        <v>102</v>
      </c>
      <c r="B47" s="98" t="s">
        <v>103</v>
      </c>
      <c r="C47" s="23"/>
      <c r="D47" s="342"/>
      <c r="E47" s="404">
        <f>E45*E46</f>
        <v>0</v>
      </c>
      <c r="F47" s="404">
        <f t="shared" ref="F47:N47" si="11">F45*F46</f>
        <v>0</v>
      </c>
      <c r="G47" s="404">
        <f t="shared" si="11"/>
        <v>0</v>
      </c>
      <c r="H47" s="404">
        <f t="shared" si="11"/>
        <v>0</v>
      </c>
      <c r="I47" s="404">
        <f t="shared" si="11"/>
        <v>0</v>
      </c>
      <c r="J47" s="404">
        <f t="shared" si="11"/>
        <v>0</v>
      </c>
      <c r="K47" s="404">
        <f t="shared" si="11"/>
        <v>0</v>
      </c>
      <c r="L47" s="404">
        <f t="shared" si="11"/>
        <v>0</v>
      </c>
      <c r="M47" s="404">
        <f t="shared" si="11"/>
        <v>0</v>
      </c>
      <c r="N47" s="404">
        <f t="shared" si="11"/>
        <v>0</v>
      </c>
      <c r="O47" s="19">
        <f>SUM(E47:N47)</f>
        <v>0</v>
      </c>
    </row>
    <row r="48" spans="1:15" ht="15" hidden="1" x14ac:dyDescent="0.25">
      <c r="A48" s="134" t="s">
        <v>117</v>
      </c>
      <c r="B48" s="98"/>
      <c r="C48" s="23"/>
      <c r="D48" s="342"/>
      <c r="E48" s="403"/>
      <c r="F48" s="403"/>
      <c r="G48" s="403"/>
      <c r="H48" s="403"/>
      <c r="I48" s="403"/>
      <c r="J48" s="403"/>
      <c r="K48" s="403"/>
      <c r="L48" s="403"/>
      <c r="M48" s="403"/>
      <c r="N48" s="403"/>
      <c r="O48" s="19"/>
    </row>
    <row r="49" spans="1:15" ht="15" hidden="1" x14ac:dyDescent="0.25">
      <c r="A49" s="98" t="s">
        <v>100</v>
      </c>
      <c r="B49" s="98"/>
      <c r="C49" s="23"/>
      <c r="D49" s="342"/>
      <c r="E49" s="403"/>
      <c r="F49" s="403"/>
      <c r="G49" s="403"/>
      <c r="H49" s="403"/>
      <c r="I49" s="403"/>
      <c r="J49" s="403"/>
      <c r="K49" s="403"/>
      <c r="L49" s="403"/>
      <c r="M49" s="403"/>
      <c r="N49" s="403"/>
      <c r="O49" s="19"/>
    </row>
    <row r="50" spans="1:15" ht="15" hidden="1" x14ac:dyDescent="0.25">
      <c r="A50" s="98" t="s">
        <v>101</v>
      </c>
      <c r="B50" s="98"/>
      <c r="C50" s="23"/>
      <c r="D50" s="342"/>
      <c r="E50" s="403"/>
      <c r="F50" s="403"/>
      <c r="G50" s="403"/>
      <c r="H50" s="403"/>
      <c r="I50" s="403"/>
      <c r="J50" s="403"/>
      <c r="K50" s="403"/>
      <c r="L50" s="403"/>
      <c r="M50" s="403"/>
      <c r="N50" s="403"/>
      <c r="O50" s="19"/>
    </row>
    <row r="51" spans="1:15" ht="15" hidden="1" x14ac:dyDescent="0.25">
      <c r="A51" s="21" t="s">
        <v>102</v>
      </c>
      <c r="B51" s="98" t="s">
        <v>103</v>
      </c>
      <c r="C51" s="23"/>
      <c r="D51" s="342"/>
      <c r="E51" s="404">
        <f>E49*E50</f>
        <v>0</v>
      </c>
      <c r="F51" s="404">
        <f t="shared" ref="F51:N51" si="12">F49*F50</f>
        <v>0</v>
      </c>
      <c r="G51" s="404">
        <f t="shared" si="12"/>
        <v>0</v>
      </c>
      <c r="H51" s="404">
        <f t="shared" si="12"/>
        <v>0</v>
      </c>
      <c r="I51" s="404">
        <f t="shared" si="12"/>
        <v>0</v>
      </c>
      <c r="J51" s="404">
        <f t="shared" si="12"/>
        <v>0</v>
      </c>
      <c r="K51" s="404">
        <f t="shared" si="12"/>
        <v>0</v>
      </c>
      <c r="L51" s="404">
        <f t="shared" si="12"/>
        <v>0</v>
      </c>
      <c r="M51" s="404">
        <f t="shared" si="12"/>
        <v>0</v>
      </c>
      <c r="N51" s="404">
        <f t="shared" si="12"/>
        <v>0</v>
      </c>
      <c r="O51" s="19">
        <f>SUM(E51:N51)</f>
        <v>0</v>
      </c>
    </row>
    <row r="52" spans="1:15" ht="15" hidden="1" x14ac:dyDescent="0.25">
      <c r="A52" s="134" t="s">
        <v>118</v>
      </c>
      <c r="B52" s="98"/>
      <c r="C52" s="23"/>
      <c r="D52" s="342"/>
      <c r="E52" s="403"/>
      <c r="F52" s="403"/>
      <c r="G52" s="403"/>
      <c r="H52" s="403"/>
      <c r="I52" s="403"/>
      <c r="J52" s="403"/>
      <c r="K52" s="403"/>
      <c r="L52" s="403"/>
      <c r="M52" s="403"/>
      <c r="N52" s="403"/>
      <c r="O52" s="19"/>
    </row>
    <row r="53" spans="1:15" ht="15" hidden="1" x14ac:dyDescent="0.25">
      <c r="A53" s="98" t="s">
        <v>100</v>
      </c>
      <c r="B53" s="98"/>
      <c r="C53" s="23"/>
      <c r="D53" s="342"/>
      <c r="E53" s="403"/>
      <c r="F53" s="403"/>
      <c r="G53" s="403"/>
      <c r="H53" s="403"/>
      <c r="I53" s="403"/>
      <c r="J53" s="403"/>
      <c r="K53" s="403"/>
      <c r="L53" s="403"/>
      <c r="M53" s="403"/>
      <c r="N53" s="403"/>
      <c r="O53" s="19"/>
    </row>
    <row r="54" spans="1:15" ht="15" hidden="1" x14ac:dyDescent="0.25">
      <c r="A54" s="98" t="s">
        <v>101</v>
      </c>
      <c r="B54" s="98"/>
      <c r="C54" s="23"/>
      <c r="D54" s="342"/>
      <c r="E54" s="403"/>
      <c r="F54" s="403"/>
      <c r="G54" s="403"/>
      <c r="H54" s="403"/>
      <c r="I54" s="403"/>
      <c r="J54" s="403"/>
      <c r="K54" s="403"/>
      <c r="L54" s="403"/>
      <c r="M54" s="403"/>
      <c r="N54" s="403"/>
      <c r="O54" s="19"/>
    </row>
    <row r="55" spans="1:15" ht="15" hidden="1" x14ac:dyDescent="0.25">
      <c r="A55" s="21" t="s">
        <v>102</v>
      </c>
      <c r="B55" s="98" t="s">
        <v>103</v>
      </c>
      <c r="C55" s="23"/>
      <c r="D55" s="342"/>
      <c r="E55" s="404">
        <f>E53*E54</f>
        <v>0</v>
      </c>
      <c r="F55" s="404">
        <f t="shared" ref="F55:N55" si="13">F53*F54</f>
        <v>0</v>
      </c>
      <c r="G55" s="404">
        <f t="shared" si="13"/>
        <v>0</v>
      </c>
      <c r="H55" s="404">
        <f t="shared" si="13"/>
        <v>0</v>
      </c>
      <c r="I55" s="404">
        <f t="shared" si="13"/>
        <v>0</v>
      </c>
      <c r="J55" s="404">
        <f t="shared" si="13"/>
        <v>0</v>
      </c>
      <c r="K55" s="404">
        <f t="shared" si="13"/>
        <v>0</v>
      </c>
      <c r="L55" s="404">
        <f t="shared" si="13"/>
        <v>0</v>
      </c>
      <c r="M55" s="404">
        <f t="shared" si="13"/>
        <v>0</v>
      </c>
      <c r="N55" s="404">
        <f t="shared" si="13"/>
        <v>0</v>
      </c>
      <c r="O55" s="19">
        <f>SUM(E55:N55)</f>
        <v>0</v>
      </c>
    </row>
    <row r="56" spans="1:15" ht="15" hidden="1" x14ac:dyDescent="0.25">
      <c r="A56" s="134" t="s">
        <v>119</v>
      </c>
      <c r="B56" s="98"/>
      <c r="C56" s="23"/>
      <c r="D56" s="342"/>
      <c r="E56" s="403"/>
      <c r="F56" s="403"/>
      <c r="G56" s="403"/>
      <c r="H56" s="403"/>
      <c r="I56" s="403"/>
      <c r="J56" s="403"/>
      <c r="K56" s="403"/>
      <c r="L56" s="403"/>
      <c r="M56" s="403"/>
      <c r="N56" s="403"/>
      <c r="O56" s="19"/>
    </row>
    <row r="57" spans="1:15" ht="15" hidden="1" x14ac:dyDescent="0.25">
      <c r="A57" s="98" t="s">
        <v>100</v>
      </c>
      <c r="B57" s="98"/>
      <c r="C57" s="23"/>
      <c r="D57" s="342"/>
      <c r="E57" s="403"/>
      <c r="F57" s="403"/>
      <c r="G57" s="403"/>
      <c r="H57" s="403"/>
      <c r="I57" s="403"/>
      <c r="J57" s="403"/>
      <c r="K57" s="403"/>
      <c r="L57" s="403"/>
      <c r="M57" s="403"/>
      <c r="N57" s="403"/>
      <c r="O57" s="19"/>
    </row>
    <row r="58" spans="1:15" ht="15" hidden="1" x14ac:dyDescent="0.25">
      <c r="A58" s="98" t="s">
        <v>101</v>
      </c>
      <c r="B58" s="98"/>
      <c r="C58" s="23"/>
      <c r="D58" s="342"/>
      <c r="E58" s="403"/>
      <c r="F58" s="403"/>
      <c r="G58" s="403"/>
      <c r="H58" s="403"/>
      <c r="I58" s="403"/>
      <c r="J58" s="403"/>
      <c r="K58" s="403"/>
      <c r="L58" s="403"/>
      <c r="M58" s="403"/>
      <c r="N58" s="403"/>
      <c r="O58" s="19"/>
    </row>
    <row r="59" spans="1:15" ht="15" hidden="1" x14ac:dyDescent="0.25">
      <c r="A59" s="21" t="s">
        <v>102</v>
      </c>
      <c r="B59" s="98" t="s">
        <v>103</v>
      </c>
      <c r="C59" s="23"/>
      <c r="D59" s="342"/>
      <c r="E59" s="404">
        <f>E57*E58</f>
        <v>0</v>
      </c>
      <c r="F59" s="404">
        <f t="shared" ref="F59:N59" si="14">F57*F58</f>
        <v>0</v>
      </c>
      <c r="G59" s="404">
        <f t="shared" si="14"/>
        <v>0</v>
      </c>
      <c r="H59" s="404">
        <f t="shared" si="14"/>
        <v>0</v>
      </c>
      <c r="I59" s="404">
        <f t="shared" si="14"/>
        <v>0</v>
      </c>
      <c r="J59" s="404">
        <f t="shared" si="14"/>
        <v>0</v>
      </c>
      <c r="K59" s="404">
        <f t="shared" si="14"/>
        <v>0</v>
      </c>
      <c r="L59" s="404">
        <f t="shared" si="14"/>
        <v>0</v>
      </c>
      <c r="M59" s="404">
        <f t="shared" si="14"/>
        <v>0</v>
      </c>
      <c r="N59" s="404">
        <f t="shared" si="14"/>
        <v>0</v>
      </c>
      <c r="O59" s="19">
        <f>SUM(E59:N59)</f>
        <v>0</v>
      </c>
    </row>
    <row r="60" spans="1:15" ht="15" hidden="1" x14ac:dyDescent="0.25">
      <c r="A60" s="134" t="s">
        <v>120</v>
      </c>
      <c r="B60" s="98"/>
      <c r="C60" s="23"/>
      <c r="D60" s="342"/>
      <c r="E60" s="403"/>
      <c r="F60" s="403"/>
      <c r="G60" s="403"/>
      <c r="H60" s="403"/>
      <c r="I60" s="403"/>
      <c r="J60" s="403"/>
      <c r="K60" s="403"/>
      <c r="L60" s="403"/>
      <c r="M60" s="403"/>
      <c r="N60" s="403"/>
      <c r="O60" s="19"/>
    </row>
    <row r="61" spans="1:15" ht="15" hidden="1" x14ac:dyDescent="0.25">
      <c r="A61" s="98" t="s">
        <v>100</v>
      </c>
      <c r="B61" s="98"/>
      <c r="C61" s="23"/>
      <c r="D61" s="342"/>
      <c r="E61" s="403"/>
      <c r="F61" s="403"/>
      <c r="G61" s="403"/>
      <c r="H61" s="403"/>
      <c r="I61" s="403"/>
      <c r="J61" s="403"/>
      <c r="K61" s="403"/>
      <c r="L61" s="403"/>
      <c r="M61" s="403"/>
      <c r="N61" s="403"/>
      <c r="O61" s="19"/>
    </row>
    <row r="62" spans="1:15" ht="15" hidden="1" x14ac:dyDescent="0.25">
      <c r="A62" s="98" t="s">
        <v>101</v>
      </c>
      <c r="B62" s="98"/>
      <c r="C62" s="23"/>
      <c r="D62" s="342"/>
      <c r="E62" s="403"/>
      <c r="F62" s="403"/>
      <c r="G62" s="403"/>
      <c r="H62" s="403"/>
      <c r="I62" s="403"/>
      <c r="J62" s="403"/>
      <c r="K62" s="403"/>
      <c r="L62" s="403"/>
      <c r="M62" s="403"/>
      <c r="N62" s="403"/>
      <c r="O62" s="19"/>
    </row>
    <row r="63" spans="1:15" ht="15" hidden="1" x14ac:dyDescent="0.25">
      <c r="A63" s="21" t="s">
        <v>102</v>
      </c>
      <c r="B63" s="98" t="s">
        <v>103</v>
      </c>
      <c r="C63" s="23"/>
      <c r="D63" s="342"/>
      <c r="E63" s="404">
        <f>E61*E62</f>
        <v>0</v>
      </c>
      <c r="F63" s="404">
        <f t="shared" ref="F63:N63" si="15">F61*F62</f>
        <v>0</v>
      </c>
      <c r="G63" s="404">
        <f t="shared" si="15"/>
        <v>0</v>
      </c>
      <c r="H63" s="404">
        <f t="shared" si="15"/>
        <v>0</v>
      </c>
      <c r="I63" s="404">
        <f t="shared" si="15"/>
        <v>0</v>
      </c>
      <c r="J63" s="404">
        <f t="shared" si="15"/>
        <v>0</v>
      </c>
      <c r="K63" s="404">
        <f t="shared" si="15"/>
        <v>0</v>
      </c>
      <c r="L63" s="404">
        <f t="shared" si="15"/>
        <v>0</v>
      </c>
      <c r="M63" s="404">
        <f t="shared" si="15"/>
        <v>0</v>
      </c>
      <c r="N63" s="404">
        <f t="shared" si="15"/>
        <v>0</v>
      </c>
      <c r="O63" s="19">
        <f>SUM(E63:N63)</f>
        <v>0</v>
      </c>
    </row>
  </sheetData>
  <sheetProtection password="FF04" sheet="1" objects="1" scenarios="1"/>
  <conditionalFormatting sqref="D1">
    <cfRule type="expression" dxfId="108" priority="479" stopIfTrue="1">
      <formula>#REF!="NEI"</formula>
    </cfRule>
  </conditionalFormatting>
  <conditionalFormatting sqref="A4 C4:C63 A7:A8 A12 A16 A20 A24 A28 A32 A36 A40">
    <cfRule type="expression" dxfId="107" priority="478" stopIfTrue="1">
      <formula>#REF!="NEI"</formula>
    </cfRule>
  </conditionalFormatting>
  <conditionalFormatting sqref="D7:D63 A3:C3 D4:F4 O3:O63 B4:B63 A2 C2 E5:N6">
    <cfRule type="expression" dxfId="106" priority="476" stopIfTrue="1">
      <formula>#REF!="NEI"</formula>
    </cfRule>
  </conditionalFormatting>
  <conditionalFormatting sqref="D2 H4:N4">
    <cfRule type="expression" dxfId="105" priority="470" stopIfTrue="1">
      <formula>#REF!="NEI"</formula>
    </cfRule>
  </conditionalFormatting>
  <conditionalFormatting sqref="E2">
    <cfRule type="expression" dxfId="104" priority="469" stopIfTrue="1">
      <formula>#REF!="NEI"</formula>
    </cfRule>
  </conditionalFormatting>
  <conditionalFormatting sqref="E4:E6 F5:N6">
    <cfRule type="expression" dxfId="103" priority="410" stopIfTrue="1">
      <formula>#REF!="NEI"</formula>
    </cfRule>
  </conditionalFormatting>
  <conditionalFormatting sqref="D3">
    <cfRule type="expression" dxfId="102" priority="373" stopIfTrue="1">
      <formula>#REF!="NEI"</formula>
    </cfRule>
  </conditionalFormatting>
  <conditionalFormatting sqref="E3:N3">
    <cfRule type="expression" dxfId="101" priority="345" stopIfTrue="1">
      <formula>#REF!="NEI"</formula>
    </cfRule>
  </conditionalFormatting>
  <conditionalFormatting sqref="D6">
    <cfRule type="expression" dxfId="100" priority="160" stopIfTrue="1">
      <formula>#REF!="NEI"</formula>
    </cfRule>
  </conditionalFormatting>
  <conditionalFormatting sqref="E8:F8">
    <cfRule type="expression" dxfId="99" priority="127" stopIfTrue="1">
      <formula>#REF!="NEI"</formula>
    </cfRule>
  </conditionalFormatting>
  <conditionalFormatting sqref="J8:N8">
    <cfRule type="expression" dxfId="98" priority="126" stopIfTrue="1">
      <formula>#REF!="NEI"</formula>
    </cfRule>
  </conditionalFormatting>
  <conditionalFormatting sqref="A5">
    <cfRule type="expression" dxfId="97" priority="163" stopIfTrue="1">
      <formula>#REF!="NEI"</formula>
    </cfRule>
  </conditionalFormatting>
  <conditionalFormatting sqref="A6">
    <cfRule type="expression" dxfId="96" priority="162" stopIfTrue="1">
      <formula>#REF!="NEI"</formula>
    </cfRule>
  </conditionalFormatting>
  <conditionalFormatting sqref="D5">
    <cfRule type="expression" dxfId="95" priority="161" stopIfTrue="1">
      <formula>#REF!="NEI"</formula>
    </cfRule>
  </conditionalFormatting>
  <conditionalFormatting sqref="E11:E12 E15:E16 E19:E20 E23:E24 E27:E28 E31:E32 E35:E36 E39:E40 E43:E44 E47:E48 E51:E52 E55:E56 E59:E60 E63">
    <cfRule type="expression" dxfId="94" priority="76" stopIfTrue="1">
      <formula>#REF!="NEI"</formula>
    </cfRule>
  </conditionalFormatting>
  <conditionalFormatting sqref="A42 A38 A30 A26 A22 A18 A14 A10">
    <cfRule type="expression" dxfId="93" priority="49" stopIfTrue="1">
      <formula>#REF!="NEI"</formula>
    </cfRule>
  </conditionalFormatting>
  <conditionalFormatting sqref="E8">
    <cfRule type="expression" dxfId="92" priority="125" stopIfTrue="1">
      <formula>#REF!="NEI"</formula>
    </cfRule>
  </conditionalFormatting>
  <conditionalFormatting sqref="J11:N12 J15:N16 J19:N20 J23:N24 J27:N28 J31:N32 J35:N36 J39:N40 J43:N44 J47:N48 J51:N52 J55:N56 J59:N60 J63:N63">
    <cfRule type="expression" dxfId="91" priority="77" stopIfTrue="1">
      <formula>#REF!="NEI"</formula>
    </cfRule>
  </conditionalFormatting>
  <conditionalFormatting sqref="E11:F12 E15:F16 E19:F20 E23:F24 E27:F28 E31:F32 E35:F36 E39:F40 E43:F44 E47:F48 E51:F52 E55:F56 E59:F60 E63:F63">
    <cfRule type="expression" dxfId="90" priority="78" stopIfTrue="1">
      <formula>#REF!="NEI"</formula>
    </cfRule>
  </conditionalFormatting>
  <conditionalFormatting sqref="A34">
    <cfRule type="expression" dxfId="89" priority="46" stopIfTrue="1">
      <formula>#REF!="NEI"</formula>
    </cfRule>
  </conditionalFormatting>
  <conditionalFormatting sqref="A33">
    <cfRule type="expression" dxfId="88" priority="47" stopIfTrue="1">
      <formula>#REF!="NEI"</formula>
    </cfRule>
  </conditionalFormatting>
  <conditionalFormatting sqref="A35">
    <cfRule type="expression" dxfId="87" priority="48" stopIfTrue="1">
      <formula>#REF!="NEI"</formula>
    </cfRule>
  </conditionalFormatting>
  <conditionalFormatting sqref="A43 A39 A31 A27 A23 A19 A15 A11">
    <cfRule type="expression" dxfId="86" priority="51" stopIfTrue="1">
      <formula>#REF!="NEI"</formula>
    </cfRule>
  </conditionalFormatting>
  <conditionalFormatting sqref="A41 A37 A25 A21 A17 A13 A9 A29">
    <cfRule type="expression" dxfId="85" priority="50" stopIfTrue="1">
      <formula>#REF!="NEI"</formula>
    </cfRule>
  </conditionalFormatting>
  <conditionalFormatting sqref="A44 A47:A48 A52 A56 A60">
    <cfRule type="expression" dxfId="84" priority="45" stopIfTrue="1">
      <formula>#REF!="NEI"</formula>
    </cfRule>
  </conditionalFormatting>
  <conditionalFormatting sqref="A45">
    <cfRule type="expression" dxfId="83" priority="44" stopIfTrue="1">
      <formula>#REF!="NEI"</formula>
    </cfRule>
  </conditionalFormatting>
  <conditionalFormatting sqref="A46">
    <cfRule type="expression" dxfId="82" priority="43" stopIfTrue="1">
      <formula>#REF!="NEI"</formula>
    </cfRule>
  </conditionalFormatting>
  <conditionalFormatting sqref="A62 A58 A54 A50">
    <cfRule type="expression" dxfId="81" priority="40" stopIfTrue="1">
      <formula>#REF!="NEI"</formula>
    </cfRule>
  </conditionalFormatting>
  <conditionalFormatting sqref="A63 A59 A55 A51">
    <cfRule type="expression" dxfId="80" priority="42" stopIfTrue="1">
      <formula>#REF!="NEI"</formula>
    </cfRule>
  </conditionalFormatting>
  <conditionalFormatting sqref="A61 A57 A53 A49">
    <cfRule type="expression" dxfId="79" priority="41" stopIfTrue="1">
      <formula>#REF!="NEI"</formula>
    </cfRule>
  </conditionalFormatting>
  <conditionalFormatting sqref="B2">
    <cfRule type="expression" dxfId="78" priority="39" stopIfTrue="1">
      <formula>#REF!="NEI"</formula>
    </cfRule>
  </conditionalFormatting>
  <conditionalFormatting sqref="E61:N62 E57:N58 E53:N54 E49:N50 E45:N46 E41:N42 E37:N38 E33:N34 E29:N30 F25:N26">
    <cfRule type="expression" dxfId="77" priority="12" stopIfTrue="1">
      <formula>#REF!="NEI"</formula>
    </cfRule>
  </conditionalFormatting>
  <conditionalFormatting sqref="E61:N62 E57:N58 E53:N54 E49:N50 E45:N46 E41:N42 E37:N38 E33:N34 E29:N30 F25:N26">
    <cfRule type="expression" dxfId="76" priority="11" stopIfTrue="1">
      <formula>#REF!="NEI"</formula>
    </cfRule>
  </conditionalFormatting>
  <conditionalFormatting sqref="E9:N10">
    <cfRule type="expression" dxfId="75" priority="10" stopIfTrue="1">
      <formula>#REF!="NEI"</formula>
    </cfRule>
  </conditionalFormatting>
  <conditionalFormatting sqref="E9:N10">
    <cfRule type="expression" dxfId="74" priority="9" stopIfTrue="1">
      <formula>#REF!="NEI"</formula>
    </cfRule>
  </conditionalFormatting>
  <conditionalFormatting sqref="E13:N14">
    <cfRule type="expression" dxfId="73" priority="8" stopIfTrue="1">
      <formula>#REF!="NEI"</formula>
    </cfRule>
  </conditionalFormatting>
  <conditionalFormatting sqref="E13:N14">
    <cfRule type="expression" dxfId="72" priority="7" stopIfTrue="1">
      <formula>#REF!="NEI"</formula>
    </cfRule>
  </conditionalFormatting>
  <conditionalFormatting sqref="E17:N18">
    <cfRule type="expression" dxfId="71" priority="6" stopIfTrue="1">
      <formula>#REF!="NEI"</formula>
    </cfRule>
  </conditionalFormatting>
  <conditionalFormatting sqref="E17:N18">
    <cfRule type="expression" dxfId="70" priority="5" stopIfTrue="1">
      <formula>#REF!="NEI"</formula>
    </cfRule>
  </conditionalFormatting>
  <conditionalFormatting sqref="E21:N22">
    <cfRule type="expression" dxfId="69" priority="4" stopIfTrue="1">
      <formula>#REF!="NEI"</formula>
    </cfRule>
  </conditionalFormatting>
  <conditionalFormatting sqref="E21:N22">
    <cfRule type="expression" dxfId="68" priority="3" stopIfTrue="1">
      <formula>#REF!="NEI"</formula>
    </cfRule>
  </conditionalFormatting>
  <conditionalFormatting sqref="E25:E26">
    <cfRule type="expression" dxfId="67" priority="2" stopIfTrue="1">
      <formula>#REF!="NEI"</formula>
    </cfRule>
  </conditionalFormatting>
  <conditionalFormatting sqref="E25:E26">
    <cfRule type="expression" dxfId="66" priority="1" stopIfTrue="1">
      <formula>#REF!="NEI"</formula>
    </cfRule>
  </conditionalFormatting>
  <pageMargins left="0.59055118110236227" right="0.35433070866141736" top="0.53" bottom="0.47" header="0.31" footer="0.26"/>
  <pageSetup paperSize="9" scale="56"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Tabeller!$G$42:$G$47</xm:f>
          </x14:formula1>
          <xm:sqref>B4:B63</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FFFF00"/>
    <pageSetUpPr fitToPage="1"/>
  </sheetPr>
  <dimension ref="B1:O44"/>
  <sheetViews>
    <sheetView showGridLines="0" zoomScale="115" zoomScaleNormal="115" workbookViewId="0">
      <selection activeCell="C6" sqref="C6"/>
    </sheetView>
  </sheetViews>
  <sheetFormatPr baseColWidth="10" defaultColWidth="9.140625" defaultRowHeight="15" x14ac:dyDescent="0.25"/>
  <cols>
    <col min="1" max="1" width="0.85546875" style="37" customWidth="1"/>
    <col min="2" max="2" width="44.140625" style="37" customWidth="1"/>
    <col min="3" max="3" width="20.5703125" style="37" customWidth="1"/>
    <col min="4" max="4" width="19.85546875" style="37" customWidth="1"/>
    <col min="5" max="8" width="13.140625" style="37" customWidth="1"/>
    <col min="9" max="9" width="16.42578125" style="37" customWidth="1"/>
    <col min="10" max="10" width="16.7109375" style="37" customWidth="1"/>
    <col min="11" max="12" width="13.140625" style="37" customWidth="1"/>
    <col min="13" max="13" width="14" style="37" bestFit="1" customWidth="1"/>
    <col min="14" max="14" width="9.140625" style="37"/>
    <col min="15" max="15" width="9.7109375" style="37" bestFit="1" customWidth="1"/>
    <col min="16" max="16" width="10.28515625" style="37" bestFit="1" customWidth="1"/>
    <col min="17" max="17" width="9.140625" style="37"/>
    <col min="18" max="18" width="10.28515625" style="37" bestFit="1" customWidth="1"/>
    <col min="19" max="16384" width="9.140625" style="37"/>
  </cols>
  <sheetData>
    <row r="1" spans="2:14" s="71" customFormat="1" x14ac:dyDescent="0.25">
      <c r="B1" s="82" t="s">
        <v>94</v>
      </c>
      <c r="C1" s="83">
        <f>Registrering!B4</f>
        <v>0</v>
      </c>
      <c r="D1" s="382"/>
      <c r="E1" s="382"/>
      <c r="F1" s="382"/>
      <c r="G1" s="375"/>
      <c r="H1" s="375"/>
      <c r="I1" s="375"/>
      <c r="J1" s="300"/>
      <c r="K1" s="75"/>
      <c r="L1" s="375"/>
      <c r="M1" s="375"/>
      <c r="N1" s="375"/>
    </row>
    <row r="2" spans="2:14" s="71" customFormat="1" x14ac:dyDescent="0.25">
      <c r="B2" s="81" t="s">
        <v>121</v>
      </c>
      <c r="C2" s="73">
        <f>Registrering!B8</f>
        <v>0</v>
      </c>
      <c r="D2" s="382"/>
      <c r="E2" s="405"/>
      <c r="F2" s="405"/>
      <c r="G2" s="375"/>
      <c r="H2" s="375"/>
      <c r="I2" s="375"/>
      <c r="J2" s="300"/>
      <c r="K2" s="75"/>
      <c r="L2" s="406"/>
      <c r="M2" s="375"/>
      <c r="N2" s="375"/>
    </row>
    <row r="3" spans="2:14" s="71" customFormat="1" x14ac:dyDescent="0.25">
      <c r="B3" s="81" t="s">
        <v>122</v>
      </c>
      <c r="C3" s="195">
        <f>Registrering!B9</f>
        <v>0</v>
      </c>
      <c r="D3" s="382"/>
      <c r="E3" s="405"/>
      <c r="F3" s="382"/>
      <c r="G3" s="375"/>
      <c r="H3" s="388"/>
      <c r="I3" s="407"/>
      <c r="J3" s="408"/>
      <c r="K3" s="375"/>
      <c r="L3" s="375"/>
      <c r="M3" s="375"/>
      <c r="N3" s="375"/>
    </row>
    <row r="4" spans="2:14" s="71" customFormat="1" x14ac:dyDescent="0.25">
      <c r="B4" s="375"/>
      <c r="C4" s="81"/>
      <c r="D4" s="375"/>
      <c r="E4" s="375"/>
      <c r="F4" s="375"/>
      <c r="G4" s="375"/>
      <c r="H4" s="375"/>
      <c r="I4" s="375"/>
      <c r="J4" s="409"/>
      <c r="K4" s="410"/>
      <c r="L4" s="375"/>
      <c r="M4" s="375"/>
      <c r="N4" s="375"/>
    </row>
    <row r="5" spans="2:14" s="71" customFormat="1" x14ac:dyDescent="0.25">
      <c r="B5" s="388"/>
      <c r="C5" s="66"/>
      <c r="D5" s="375"/>
      <c r="E5" s="375"/>
      <c r="F5" s="375"/>
      <c r="G5" s="375"/>
      <c r="H5" s="375"/>
      <c r="I5" s="375"/>
      <c r="J5" s="411"/>
      <c r="K5" s="410"/>
      <c r="L5" s="407"/>
      <c r="M5" s="375"/>
      <c r="N5" s="375"/>
    </row>
    <row r="6" spans="2:14" x14ac:dyDescent="0.25">
      <c r="B6" s="80" t="s">
        <v>123</v>
      </c>
      <c r="C6" s="25">
        <f>Budsjett!D3</f>
        <v>2024</v>
      </c>
      <c r="D6" s="25">
        <f>Budsjett!E3</f>
        <v>2025</v>
      </c>
      <c r="E6" s="25">
        <f>Budsjett!F3</f>
        <v>2026</v>
      </c>
      <c r="F6" s="25">
        <f>Budsjett!G3</f>
        <v>2027</v>
      </c>
      <c r="G6" s="25">
        <f>Budsjett!H3</f>
        <v>2028</v>
      </c>
      <c r="H6" s="25">
        <f>Budsjett!I3</f>
        <v>2029</v>
      </c>
      <c r="I6" s="25">
        <f>Budsjett!J3</f>
        <v>2030</v>
      </c>
      <c r="J6" s="25">
        <f>Budsjett!K3</f>
        <v>2031</v>
      </c>
      <c r="K6" s="25" t="s">
        <v>124</v>
      </c>
      <c r="L6" s="375"/>
      <c r="M6" s="375"/>
      <c r="N6" s="388"/>
    </row>
    <row r="7" spans="2:14" x14ac:dyDescent="0.25">
      <c r="B7" s="158" t="s">
        <v>125</v>
      </c>
      <c r="C7" s="30"/>
      <c r="D7" s="30"/>
      <c r="E7" s="30"/>
      <c r="F7" s="30"/>
      <c r="G7" s="30"/>
      <c r="H7" s="30"/>
      <c r="I7" s="30"/>
      <c r="J7" s="30"/>
      <c r="K7" s="30"/>
      <c r="L7" s="375"/>
      <c r="M7" s="375"/>
      <c r="N7" s="375"/>
    </row>
    <row r="8" spans="2:14" x14ac:dyDescent="0.25">
      <c r="B8" s="412" t="s">
        <v>78</v>
      </c>
      <c r="C8" s="31">
        <f>Budsjett!D42</f>
        <v>0</v>
      </c>
      <c r="D8" s="31">
        <f>Budsjett!E42</f>
        <v>0</v>
      </c>
      <c r="E8" s="31">
        <f>Budsjett!F42</f>
        <v>0</v>
      </c>
      <c r="F8" s="31">
        <f>Budsjett!G42</f>
        <v>0</v>
      </c>
      <c r="G8" s="31">
        <f>Budsjett!H42</f>
        <v>0</v>
      </c>
      <c r="H8" s="31">
        <f>Budsjett!I42</f>
        <v>0</v>
      </c>
      <c r="I8" s="31">
        <f>Budsjett!J42</f>
        <v>0</v>
      </c>
      <c r="J8" s="31">
        <f>Budsjett!K42</f>
        <v>0</v>
      </c>
      <c r="K8" s="31">
        <f>SUM(C8:J8)</f>
        <v>0</v>
      </c>
      <c r="L8" s="375"/>
      <c r="M8" s="375"/>
      <c r="N8" s="375"/>
    </row>
    <row r="9" spans="2:14" x14ac:dyDescent="0.25">
      <c r="B9" s="412" t="s">
        <v>126</v>
      </c>
      <c r="C9" s="31"/>
      <c r="D9" s="31"/>
      <c r="E9" s="31"/>
      <c r="F9" s="31"/>
      <c r="G9" s="31"/>
      <c r="H9" s="31"/>
      <c r="I9" s="31"/>
      <c r="J9" s="31"/>
      <c r="K9" s="31"/>
      <c r="L9" s="375"/>
      <c r="M9" s="375"/>
      <c r="N9" s="375"/>
    </row>
    <row r="10" spans="2:14" x14ac:dyDescent="0.25">
      <c r="B10" s="27" t="s">
        <v>127</v>
      </c>
      <c r="C10" s="28">
        <f>SUM(C8:C9)</f>
        <v>0</v>
      </c>
      <c r="D10" s="28">
        <f t="shared" ref="D10:K10" si="0">SUM(D8:D9)</f>
        <v>0</v>
      </c>
      <c r="E10" s="28">
        <f t="shared" si="0"/>
        <v>0</v>
      </c>
      <c r="F10" s="28">
        <f t="shared" si="0"/>
        <v>0</v>
      </c>
      <c r="G10" s="28">
        <f t="shared" si="0"/>
        <v>0</v>
      </c>
      <c r="H10" s="28">
        <f t="shared" si="0"/>
        <v>0</v>
      </c>
      <c r="I10" s="28">
        <f t="shared" si="0"/>
        <v>0</v>
      </c>
      <c r="J10" s="28">
        <f t="shared" si="0"/>
        <v>0</v>
      </c>
      <c r="K10" s="28">
        <f t="shared" si="0"/>
        <v>0</v>
      </c>
      <c r="L10" s="375"/>
      <c r="M10" s="375"/>
      <c r="N10" s="375"/>
    </row>
    <row r="11" spans="2:14" x14ac:dyDescent="0.25">
      <c r="B11" s="412" t="s">
        <v>128</v>
      </c>
      <c r="C11" s="31">
        <f>Budsjett!AN4</f>
        <v>0</v>
      </c>
      <c r="D11" s="31">
        <f>Budsjett!AO4</f>
        <v>0</v>
      </c>
      <c r="E11" s="31">
        <f>Budsjett!AP4</f>
        <v>0</v>
      </c>
      <c r="F11" s="31">
        <f>Budsjett!AQ4</f>
        <v>0</v>
      </c>
      <c r="G11" s="31">
        <f>Budsjett!AR4</f>
        <v>0</v>
      </c>
      <c r="H11" s="31">
        <f>Budsjett!AS4</f>
        <v>0</v>
      </c>
      <c r="I11" s="31">
        <f>Budsjett!AT4</f>
        <v>0</v>
      </c>
      <c r="J11" s="31">
        <f>Budsjett!AU4</f>
        <v>0</v>
      </c>
      <c r="K11" s="31">
        <f>SUM(C11:J11)</f>
        <v>0</v>
      </c>
      <c r="L11" s="375"/>
      <c r="M11" s="375"/>
      <c r="N11" s="375"/>
    </row>
    <row r="12" spans="2:14" x14ac:dyDescent="0.25">
      <c r="B12" s="412" t="s">
        <v>129</v>
      </c>
      <c r="C12" s="31">
        <f>Budsjett!AN19</f>
        <v>0</v>
      </c>
      <c r="D12" s="31">
        <f>Budsjett!AO19</f>
        <v>0</v>
      </c>
      <c r="E12" s="31">
        <f>Budsjett!AP19</f>
        <v>0</v>
      </c>
      <c r="F12" s="31">
        <f>Budsjett!AQ19</f>
        <v>0</v>
      </c>
      <c r="G12" s="31">
        <f>Budsjett!AR19</f>
        <v>0</v>
      </c>
      <c r="H12" s="31">
        <f>Budsjett!AS19</f>
        <v>0</v>
      </c>
      <c r="I12" s="31">
        <f>Budsjett!AT19</f>
        <v>0</v>
      </c>
      <c r="J12" s="31">
        <f>Budsjett!AU19</f>
        <v>0</v>
      </c>
      <c r="K12" s="31">
        <f t="shared" ref="K12:K17" si="1">SUM(C12:J12)</f>
        <v>0</v>
      </c>
      <c r="L12" s="375"/>
      <c r="M12" s="375"/>
      <c r="N12" s="375"/>
    </row>
    <row r="13" spans="2:14" x14ac:dyDescent="0.25">
      <c r="B13" s="412" t="s">
        <v>130</v>
      </c>
      <c r="C13" s="31">
        <f>Budsjett!BF34</f>
        <v>0</v>
      </c>
      <c r="D13" s="31">
        <f>Budsjett!BG34</f>
        <v>0</v>
      </c>
      <c r="E13" s="31">
        <f>Budsjett!BH34</f>
        <v>0</v>
      </c>
      <c r="F13" s="31">
        <f>Budsjett!BI34</f>
        <v>0</v>
      </c>
      <c r="G13" s="31">
        <f>Budsjett!BJ34</f>
        <v>0</v>
      </c>
      <c r="H13" s="31">
        <f>Budsjett!BK34</f>
        <v>0</v>
      </c>
      <c r="I13" s="31">
        <f>Budsjett!BL34</f>
        <v>0</v>
      </c>
      <c r="J13" s="31">
        <f>Budsjett!BM34</f>
        <v>0</v>
      </c>
      <c r="K13" s="31">
        <f t="shared" si="1"/>
        <v>0</v>
      </c>
      <c r="L13" s="375"/>
      <c r="M13" s="375"/>
      <c r="N13" s="375"/>
    </row>
    <row r="14" spans="2:14" x14ac:dyDescent="0.25">
      <c r="B14" s="412" t="s">
        <v>131</v>
      </c>
      <c r="C14" s="31">
        <f>Budsjett!D37</f>
        <v>0</v>
      </c>
      <c r="D14" s="31">
        <f>Budsjett!E37</f>
        <v>0</v>
      </c>
      <c r="E14" s="31">
        <f>Budsjett!F37</f>
        <v>0</v>
      </c>
      <c r="F14" s="31">
        <f>Budsjett!G37</f>
        <v>0</v>
      </c>
      <c r="G14" s="31">
        <f>Budsjett!H37</f>
        <v>0</v>
      </c>
      <c r="H14" s="31">
        <f>Budsjett!I37</f>
        <v>0</v>
      </c>
      <c r="I14" s="31">
        <f>Budsjett!J37</f>
        <v>0</v>
      </c>
      <c r="J14" s="31">
        <f>Budsjett!K37</f>
        <v>0</v>
      </c>
      <c r="K14" s="31">
        <f t="shared" si="1"/>
        <v>0</v>
      </c>
      <c r="L14" s="375"/>
      <c r="M14" s="375"/>
      <c r="N14" s="375"/>
    </row>
    <row r="15" spans="2:14" x14ac:dyDescent="0.25">
      <c r="B15" s="412" t="s">
        <v>132</v>
      </c>
      <c r="C15" s="31"/>
      <c r="D15" s="31"/>
      <c r="E15" s="31"/>
      <c r="F15" s="31"/>
      <c r="G15" s="31"/>
      <c r="H15" s="31"/>
      <c r="I15" s="31"/>
      <c r="J15" s="31"/>
      <c r="K15" s="31">
        <f t="shared" si="1"/>
        <v>0</v>
      </c>
      <c r="L15" s="375"/>
      <c r="M15" s="375"/>
      <c r="N15" s="375"/>
    </row>
    <row r="16" spans="2:14" x14ac:dyDescent="0.25">
      <c r="B16" s="412" t="s">
        <v>133</v>
      </c>
      <c r="C16" s="31" t="str">
        <f>Budsjett!AN40</f>
        <v/>
      </c>
      <c r="D16" s="31" t="str">
        <f>Budsjett!AO40</f>
        <v/>
      </c>
      <c r="E16" s="31" t="str">
        <f>Budsjett!AP40</f>
        <v/>
      </c>
      <c r="F16" s="31" t="str">
        <f>Budsjett!AQ40</f>
        <v/>
      </c>
      <c r="G16" s="31" t="str">
        <f>Budsjett!AR40</f>
        <v/>
      </c>
      <c r="H16" s="31" t="str">
        <f>Budsjett!AS40</f>
        <v/>
      </c>
      <c r="I16" s="31" t="str">
        <f>Budsjett!AT40</f>
        <v/>
      </c>
      <c r="J16" s="31" t="str">
        <f>Budsjett!AU40</f>
        <v/>
      </c>
      <c r="K16" s="31">
        <f t="shared" si="1"/>
        <v>0</v>
      </c>
      <c r="L16" s="375"/>
      <c r="M16" s="375"/>
      <c r="N16" s="375"/>
    </row>
    <row r="17" spans="2:14" x14ac:dyDescent="0.25">
      <c r="B17" s="412" t="s">
        <v>134</v>
      </c>
      <c r="C17" s="31">
        <f>Budsjett!AN41</f>
        <v>0</v>
      </c>
      <c r="D17" s="31">
        <f>Budsjett!AO41</f>
        <v>0</v>
      </c>
      <c r="E17" s="31">
        <f>Budsjett!AP41</f>
        <v>0</v>
      </c>
      <c r="F17" s="31">
        <f>Budsjett!AQ41</f>
        <v>0</v>
      </c>
      <c r="G17" s="31">
        <f>Budsjett!AR41</f>
        <v>0</v>
      </c>
      <c r="H17" s="31">
        <f>Budsjett!AS41</f>
        <v>0</v>
      </c>
      <c r="I17" s="31">
        <f>Budsjett!AT41</f>
        <v>0</v>
      </c>
      <c r="J17" s="31">
        <f>Budsjett!AU41</f>
        <v>0</v>
      </c>
      <c r="K17" s="31">
        <f t="shared" si="1"/>
        <v>0</v>
      </c>
      <c r="L17" s="375"/>
      <c r="M17" s="375"/>
      <c r="N17" s="375"/>
    </row>
    <row r="18" spans="2:14" x14ac:dyDescent="0.25">
      <c r="B18" s="27" t="s">
        <v>135</v>
      </c>
      <c r="C18" s="28">
        <f t="shared" ref="C18:E18" si="2">SUM(C11:C17)</f>
        <v>0</v>
      </c>
      <c r="D18" s="28">
        <f t="shared" si="2"/>
        <v>0</v>
      </c>
      <c r="E18" s="28">
        <f t="shared" si="2"/>
        <v>0</v>
      </c>
      <c r="F18" s="28">
        <f t="shared" ref="F18:J18" si="3">SUM(F11:F17)</f>
        <v>0</v>
      </c>
      <c r="G18" s="28">
        <f t="shared" si="3"/>
        <v>0</v>
      </c>
      <c r="H18" s="28">
        <f t="shared" si="3"/>
        <v>0</v>
      </c>
      <c r="I18" s="28">
        <f t="shared" si="3"/>
        <v>0</v>
      </c>
      <c r="J18" s="28">
        <f t="shared" si="3"/>
        <v>0</v>
      </c>
      <c r="K18" s="28">
        <f>SUM(K11:K17)</f>
        <v>0</v>
      </c>
      <c r="L18" s="375"/>
      <c r="M18" s="375"/>
      <c r="N18" s="375"/>
    </row>
    <row r="19" spans="2:14" x14ac:dyDescent="0.25">
      <c r="B19" s="27" t="s">
        <v>136</v>
      </c>
      <c r="C19" s="28">
        <f t="shared" ref="C19:E19" si="4">C10+C18</f>
        <v>0</v>
      </c>
      <c r="D19" s="28">
        <f t="shared" si="4"/>
        <v>0</v>
      </c>
      <c r="E19" s="28">
        <f t="shared" si="4"/>
        <v>0</v>
      </c>
      <c r="F19" s="28">
        <f t="shared" ref="F19:K19" si="5">F10+F18</f>
        <v>0</v>
      </c>
      <c r="G19" s="28">
        <f t="shared" si="5"/>
        <v>0</v>
      </c>
      <c r="H19" s="28">
        <f t="shared" si="5"/>
        <v>0</v>
      </c>
      <c r="I19" s="28">
        <f t="shared" si="5"/>
        <v>0</v>
      </c>
      <c r="J19" s="28">
        <f t="shared" si="5"/>
        <v>0</v>
      </c>
      <c r="K19" s="28">
        <f t="shared" si="5"/>
        <v>0</v>
      </c>
      <c r="L19" s="375"/>
      <c r="M19" s="375"/>
      <c r="N19" s="375"/>
    </row>
    <row r="20" spans="2:14" x14ac:dyDescent="0.25">
      <c r="B20" s="412"/>
      <c r="C20" s="31"/>
      <c r="D20" s="31"/>
      <c r="E20" s="31"/>
      <c r="F20" s="31"/>
      <c r="G20" s="31"/>
      <c r="H20" s="31"/>
      <c r="I20" s="31"/>
      <c r="J20" s="31"/>
      <c r="K20" s="30"/>
      <c r="L20" s="375"/>
      <c r="M20" s="375"/>
      <c r="N20" s="375"/>
    </row>
    <row r="21" spans="2:14" ht="9.75" customHeight="1" x14ac:dyDescent="0.25">
      <c r="B21" s="158" t="s">
        <v>137</v>
      </c>
      <c r="C21" s="31"/>
      <c r="D21" s="31"/>
      <c r="E21" s="31"/>
      <c r="F21" s="31"/>
      <c r="G21" s="31"/>
      <c r="H21" s="31"/>
      <c r="I21" s="31"/>
      <c r="J21" s="31"/>
      <c r="K21" s="31"/>
      <c r="L21" s="375"/>
      <c r="M21" s="375"/>
      <c r="N21" s="375"/>
    </row>
    <row r="22" spans="2:14" x14ac:dyDescent="0.25">
      <c r="B22" s="412" t="s">
        <v>79</v>
      </c>
      <c r="C22" s="31">
        <f>Budsjett!D43</f>
        <v>0</v>
      </c>
      <c r="D22" s="31">
        <f>Budsjett!E43</f>
        <v>0</v>
      </c>
      <c r="E22" s="31">
        <f>Budsjett!F43</f>
        <v>0</v>
      </c>
      <c r="F22" s="31">
        <f>Budsjett!G43</f>
        <v>0</v>
      </c>
      <c r="G22" s="31">
        <f>Budsjett!H43</f>
        <v>0</v>
      </c>
      <c r="H22" s="31">
        <f>Budsjett!I43</f>
        <v>0</v>
      </c>
      <c r="I22" s="31">
        <f>Budsjett!J43</f>
        <v>0</v>
      </c>
      <c r="J22" s="31">
        <f>Budsjett!K43</f>
        <v>0</v>
      </c>
      <c r="K22" s="31">
        <f>SUM(C22:J22)</f>
        <v>0</v>
      </c>
      <c r="L22" s="375"/>
      <c r="M22" s="375"/>
      <c r="N22" s="375"/>
    </row>
    <row r="23" spans="2:14" x14ac:dyDescent="0.25">
      <c r="B23" s="412" t="s">
        <v>138</v>
      </c>
      <c r="C23" s="31">
        <f>Budsjett!AN27</f>
        <v>0</v>
      </c>
      <c r="D23" s="31">
        <f>Budsjett!AO27</f>
        <v>0</v>
      </c>
      <c r="E23" s="31">
        <f>Budsjett!AP27</f>
        <v>0</v>
      </c>
      <c r="F23" s="31">
        <f>Budsjett!AQ27</f>
        <v>0</v>
      </c>
      <c r="G23" s="31">
        <f>Budsjett!AR27</f>
        <v>0</v>
      </c>
      <c r="H23" s="31">
        <f>Budsjett!AS27</f>
        <v>0</v>
      </c>
      <c r="I23" s="31">
        <f>Budsjett!AT27</f>
        <v>0</v>
      </c>
      <c r="J23" s="31">
        <f>Budsjett!AU27</f>
        <v>0</v>
      </c>
      <c r="K23" s="31">
        <f t="shared" ref="K23:K25" si="6">SUM(C23:J23)</f>
        <v>0</v>
      </c>
      <c r="L23" s="375"/>
      <c r="M23" s="375"/>
      <c r="N23" s="375"/>
    </row>
    <row r="24" spans="2:14" x14ac:dyDescent="0.25">
      <c r="B24" s="412" t="s">
        <v>139</v>
      </c>
      <c r="C24" s="31">
        <f>Budsjett!BO4</f>
        <v>0</v>
      </c>
      <c r="D24" s="31">
        <f>Budsjett!BP4</f>
        <v>0</v>
      </c>
      <c r="E24" s="31">
        <f>Budsjett!BQ4</f>
        <v>0</v>
      </c>
      <c r="F24" s="31">
        <f>Budsjett!BR4</f>
        <v>0</v>
      </c>
      <c r="G24" s="31">
        <f>Budsjett!BS4</f>
        <v>0</v>
      </c>
      <c r="H24" s="31">
        <f>Budsjett!BT4</f>
        <v>0</v>
      </c>
      <c r="I24" s="31">
        <f>Budsjett!BU4</f>
        <v>0</v>
      </c>
      <c r="J24" s="31">
        <f>Budsjett!BV4</f>
        <v>0</v>
      </c>
      <c r="K24" s="31">
        <f t="shared" si="6"/>
        <v>0</v>
      </c>
      <c r="L24" s="375"/>
      <c r="M24" s="375"/>
      <c r="N24" s="375"/>
    </row>
    <row r="25" spans="2:14" x14ac:dyDescent="0.25">
      <c r="B25" s="412" t="s">
        <v>140</v>
      </c>
      <c r="C25" s="31"/>
      <c r="D25" s="31"/>
      <c r="E25" s="31"/>
      <c r="F25" s="31"/>
      <c r="G25" s="31"/>
      <c r="H25" s="31"/>
      <c r="I25" s="31"/>
      <c r="J25" s="31"/>
      <c r="K25" s="31">
        <f t="shared" si="6"/>
        <v>0</v>
      </c>
      <c r="L25" s="375"/>
      <c r="M25" s="375"/>
      <c r="N25" s="375"/>
    </row>
    <row r="26" spans="2:14" x14ac:dyDescent="0.25">
      <c r="B26" s="27" t="s">
        <v>141</v>
      </c>
      <c r="C26" s="28">
        <f>SUM(C22:C25)</f>
        <v>0</v>
      </c>
      <c r="D26" s="28">
        <f>SUM(D22:D25)</f>
        <v>0</v>
      </c>
      <c r="E26" s="28">
        <f t="shared" ref="E26:J26" si="7">SUM(E22:E25)</f>
        <v>0</v>
      </c>
      <c r="F26" s="28">
        <f t="shared" si="7"/>
        <v>0</v>
      </c>
      <c r="G26" s="28">
        <f t="shared" si="7"/>
        <v>0</v>
      </c>
      <c r="H26" s="28">
        <f t="shared" si="7"/>
        <v>0</v>
      </c>
      <c r="I26" s="28">
        <f t="shared" si="7"/>
        <v>0</v>
      </c>
      <c r="J26" s="28">
        <f t="shared" si="7"/>
        <v>0</v>
      </c>
      <c r="K26" s="28">
        <f>SUM(C26:J26)</f>
        <v>0</v>
      </c>
      <c r="L26" s="375"/>
      <c r="M26" s="375"/>
      <c r="N26" s="375"/>
    </row>
    <row r="27" spans="2:14" x14ac:dyDescent="0.25">
      <c r="B27" s="27" t="s">
        <v>142</v>
      </c>
      <c r="C27" s="28">
        <f t="shared" ref="C27:E27" si="8">C10+C18+C26</f>
        <v>0</v>
      </c>
      <c r="D27" s="28">
        <f t="shared" si="8"/>
        <v>0</v>
      </c>
      <c r="E27" s="28">
        <f t="shared" si="8"/>
        <v>0</v>
      </c>
      <c r="F27" s="28">
        <f t="shared" ref="F27:J27" si="9">F10+F18+F26</f>
        <v>0</v>
      </c>
      <c r="G27" s="28">
        <f t="shared" si="9"/>
        <v>0</v>
      </c>
      <c r="H27" s="28">
        <f t="shared" si="9"/>
        <v>0</v>
      </c>
      <c r="I27" s="28">
        <f t="shared" si="9"/>
        <v>0</v>
      </c>
      <c r="J27" s="28">
        <f t="shared" si="9"/>
        <v>0</v>
      </c>
      <c r="K27" s="28">
        <f>SUM(C27:G27)</f>
        <v>0</v>
      </c>
      <c r="L27" s="375"/>
      <c r="M27" s="375"/>
      <c r="N27" s="375"/>
    </row>
    <row r="28" spans="2:14" x14ac:dyDescent="0.25">
      <c r="B28" s="159"/>
      <c r="C28" s="160"/>
      <c r="D28" s="160"/>
      <c r="E28" s="160"/>
      <c r="F28" s="375"/>
      <c r="G28" s="375"/>
      <c r="H28" s="375"/>
      <c r="I28" s="375"/>
      <c r="J28" s="375"/>
      <c r="K28" s="375"/>
      <c r="L28" s="375"/>
      <c r="M28" s="375"/>
      <c r="N28" s="375"/>
    </row>
    <row r="29" spans="2:14" x14ac:dyDescent="0.25">
      <c r="B29" s="412" t="s">
        <v>143</v>
      </c>
      <c r="C29" s="31">
        <f>C18+C23+C24+C25</f>
        <v>0</v>
      </c>
      <c r="D29" s="31">
        <f t="shared" ref="D29:E29" si="10">D18+D23+D24+D25</f>
        <v>0</v>
      </c>
      <c r="E29" s="31">
        <f t="shared" si="10"/>
        <v>0</v>
      </c>
      <c r="F29" s="31">
        <f t="shared" ref="F29:J29" si="11">F18+F23+F24+F25</f>
        <v>0</v>
      </c>
      <c r="G29" s="31">
        <f t="shared" si="11"/>
        <v>0</v>
      </c>
      <c r="H29" s="31">
        <f t="shared" si="11"/>
        <v>0</v>
      </c>
      <c r="I29" s="31">
        <f t="shared" si="11"/>
        <v>0</v>
      </c>
      <c r="J29" s="31">
        <f t="shared" si="11"/>
        <v>0</v>
      </c>
      <c r="K29" s="31">
        <f>SUM(C29:J29)</f>
        <v>0</v>
      </c>
      <c r="L29" s="375"/>
      <c r="M29" s="375"/>
      <c r="N29" s="375"/>
    </row>
    <row r="30" spans="2:14" x14ac:dyDescent="0.25">
      <c r="B30" s="412" t="s">
        <v>144</v>
      </c>
      <c r="C30" s="31">
        <f>-C24-C22</f>
        <v>0</v>
      </c>
      <c r="D30" s="31">
        <f t="shared" ref="D30:E30" si="12">-D24-D22</f>
        <v>0</v>
      </c>
      <c r="E30" s="31">
        <f t="shared" si="12"/>
        <v>0</v>
      </c>
      <c r="F30" s="31">
        <f t="shared" ref="F30:J30" si="13">-F24-F22</f>
        <v>0</v>
      </c>
      <c r="G30" s="31">
        <f t="shared" si="13"/>
        <v>0</v>
      </c>
      <c r="H30" s="31">
        <f t="shared" si="13"/>
        <v>0</v>
      </c>
      <c r="I30" s="31">
        <f t="shared" si="13"/>
        <v>0</v>
      </c>
      <c r="J30" s="31">
        <f t="shared" si="13"/>
        <v>0</v>
      </c>
      <c r="K30" s="31">
        <f>SUM(C30:J30)</f>
        <v>0</v>
      </c>
      <c r="L30" s="375"/>
      <c r="M30" s="375"/>
      <c r="N30" s="375"/>
    </row>
    <row r="31" spans="2:14" x14ac:dyDescent="0.25">
      <c r="B31" s="375"/>
      <c r="C31" s="375"/>
      <c r="D31" s="375"/>
      <c r="E31" s="306" t="str">
        <f>Budsjett!A52</f>
        <v xml:space="preserve">Mer inntekt/kostnad for instituttet </v>
      </c>
      <c r="F31" s="306"/>
      <c r="G31" s="306"/>
      <c r="H31" s="306">
        <f>Budsjett!E52</f>
        <v>0</v>
      </c>
      <c r="I31" s="375"/>
      <c r="J31" s="375"/>
      <c r="K31" s="375"/>
      <c r="L31" s="375"/>
      <c r="M31" s="375"/>
      <c r="N31" s="375"/>
    </row>
    <row r="32" spans="2:14" x14ac:dyDescent="0.25">
      <c r="B32" s="197"/>
      <c r="C32" s="197"/>
      <c r="D32" s="197"/>
      <c r="E32" s="412" t="s">
        <v>89</v>
      </c>
      <c r="F32" s="31"/>
      <c r="G32" s="31"/>
      <c r="H32" s="31">
        <f>K30+H31</f>
        <v>0</v>
      </c>
      <c r="I32" s="375"/>
      <c r="J32" s="375"/>
      <c r="K32" s="197"/>
      <c r="L32" s="197"/>
      <c r="M32" s="375"/>
      <c r="N32" s="413"/>
    </row>
    <row r="33" spans="2:15" x14ac:dyDescent="0.25">
      <c r="B33" s="196"/>
      <c r="C33" s="197"/>
      <c r="D33" s="197"/>
      <c r="E33" s="197"/>
      <c r="F33" s="375"/>
      <c r="G33" s="375"/>
      <c r="H33" s="375"/>
      <c r="I33" s="375"/>
      <c r="J33" s="375"/>
      <c r="K33" s="197"/>
      <c r="L33" s="197"/>
      <c r="M33" s="375"/>
      <c r="N33" s="413"/>
      <c r="O33" s="375"/>
    </row>
    <row r="34" spans="2:15" x14ac:dyDescent="0.25">
      <c r="B34" s="452" t="s">
        <v>145</v>
      </c>
      <c r="C34" s="455">
        <f>Registrering!B10</f>
        <v>0</v>
      </c>
      <c r="D34" s="456"/>
      <c r="E34" s="456"/>
      <c r="F34" s="414"/>
      <c r="G34" s="415" t="s">
        <v>146</v>
      </c>
      <c r="H34" s="416">
        <f>IFERROR((K24+K13)/(K11+K12+K23),0)</f>
        <v>0</v>
      </c>
      <c r="I34" s="375"/>
      <c r="J34" s="375"/>
      <c r="K34" s="375"/>
      <c r="L34" s="375"/>
      <c r="M34" s="375"/>
      <c r="N34" s="375"/>
      <c r="O34" s="375"/>
    </row>
    <row r="35" spans="2:15" x14ac:dyDescent="0.25">
      <c r="B35" s="453"/>
      <c r="C35" s="457"/>
      <c r="D35" s="458"/>
      <c r="E35" s="458"/>
      <c r="F35" s="414"/>
      <c r="G35" s="415" t="s">
        <v>147</v>
      </c>
      <c r="H35" s="417">
        <f>IFERROR((K13)/(K11+K12),0)</f>
        <v>0</v>
      </c>
      <c r="I35" s="375"/>
      <c r="J35" s="375"/>
      <c r="K35" s="375"/>
      <c r="L35" s="375"/>
      <c r="M35" s="375"/>
      <c r="N35" s="375"/>
      <c r="O35" s="375"/>
    </row>
    <row r="36" spans="2:15" ht="15" customHeight="1" x14ac:dyDescent="0.25">
      <c r="B36" s="454"/>
      <c r="C36" s="459"/>
      <c r="D36" s="460"/>
      <c r="E36" s="460"/>
      <c r="F36" s="414"/>
      <c r="G36" s="415" t="s">
        <v>148</v>
      </c>
      <c r="H36" s="418">
        <f>IFERROR(-K22/K29,0)</f>
        <v>0</v>
      </c>
      <c r="I36" s="375"/>
      <c r="J36" s="419"/>
      <c r="K36" s="375"/>
      <c r="L36" s="375"/>
      <c r="M36" s="375"/>
      <c r="N36" s="375"/>
      <c r="O36" s="375"/>
    </row>
    <row r="37" spans="2:15" x14ac:dyDescent="0.25">
      <c r="B37" s="39" t="s">
        <v>149</v>
      </c>
      <c r="C37" s="375"/>
      <c r="D37" s="420"/>
      <c r="E37" s="375"/>
      <c r="F37" s="420"/>
      <c r="G37" s="420"/>
      <c r="H37" s="420"/>
      <c r="I37" s="420"/>
      <c r="J37" s="421"/>
      <c r="K37" s="388"/>
      <c r="L37" s="388"/>
      <c r="M37" s="388"/>
      <c r="N37" s="375"/>
      <c r="O37" s="419"/>
    </row>
    <row r="38" spans="2:15" ht="36" customHeight="1" x14ac:dyDescent="0.25">
      <c r="B38" s="450"/>
      <c r="C38" s="451"/>
      <c r="D38" s="422"/>
      <c r="E38" s="423"/>
      <c r="F38" s="424"/>
      <c r="G38" s="424"/>
      <c r="H38" s="424"/>
      <c r="I38" s="425"/>
      <c r="J38" s="422"/>
      <c r="K38" s="388"/>
      <c r="L38" s="388"/>
      <c r="M38" s="388"/>
      <c r="N38" s="375"/>
      <c r="O38" s="375"/>
    </row>
    <row r="39" spans="2:15" x14ac:dyDescent="0.25">
      <c r="B39" s="426" t="s">
        <v>150</v>
      </c>
      <c r="C39" s="427"/>
      <c r="D39" s="422" t="s">
        <v>151</v>
      </c>
      <c r="E39" s="428" t="s">
        <v>152</v>
      </c>
      <c r="F39" s="429"/>
      <c r="G39" s="430"/>
      <c r="H39" s="430"/>
      <c r="I39" s="431"/>
      <c r="J39" s="422" t="s">
        <v>151</v>
      </c>
      <c r="K39" s="388"/>
      <c r="L39" s="388"/>
      <c r="M39" s="388"/>
      <c r="N39" s="375"/>
      <c r="O39" s="375"/>
    </row>
    <row r="40" spans="2:15" x14ac:dyDescent="0.25">
      <c r="B40" s="432">
        <f>Registrering!B7</f>
        <v>0</v>
      </c>
      <c r="C40" s="427"/>
      <c r="D40" s="375"/>
      <c r="E40" s="433">
        <f>Registrering!B5</f>
        <v>0</v>
      </c>
      <c r="F40" s="421"/>
      <c r="G40" s="421"/>
      <c r="H40" s="421"/>
      <c r="I40" s="434"/>
      <c r="J40" s="422"/>
      <c r="K40" s="375"/>
      <c r="L40" s="375"/>
      <c r="M40" s="375"/>
      <c r="N40" s="375"/>
      <c r="O40" s="375"/>
    </row>
    <row r="44" spans="2:15" x14ac:dyDescent="0.25">
      <c r="B44" s="375"/>
      <c r="C44" s="375"/>
      <c r="D44" s="375"/>
      <c r="E44" s="375"/>
      <c r="F44" s="435"/>
      <c r="G44" s="375"/>
      <c r="H44" s="375"/>
      <c r="I44" s="375"/>
      <c r="J44" s="375"/>
      <c r="K44" s="375"/>
      <c r="L44" s="375"/>
      <c r="M44" s="375"/>
      <c r="N44" s="375"/>
      <c r="O44" s="375"/>
    </row>
  </sheetData>
  <sheetProtection password="FF04" sheet="1" objects="1" scenarios="1"/>
  <mergeCells count="3">
    <mergeCell ref="B38:C38"/>
    <mergeCell ref="B34:B36"/>
    <mergeCell ref="C34:E36"/>
  </mergeCells>
  <conditionalFormatting sqref="L2">
    <cfRule type="expression" dxfId="65" priority="4" stopIfTrue="1">
      <formula>#REF!="NEI"</formula>
    </cfRule>
  </conditionalFormatting>
  <pageMargins left="0.43" right="0.22" top="0.35" bottom="0.36" header="0.31496062992125984" footer="0.23622047244094491"/>
  <pageSetup paperSize="9" scale="83"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FFFF00"/>
  </sheetPr>
  <dimension ref="B1:P47"/>
  <sheetViews>
    <sheetView showGridLines="0" zoomScale="70" zoomScaleNormal="70" workbookViewId="0">
      <selection activeCell="N26" sqref="N26"/>
    </sheetView>
  </sheetViews>
  <sheetFormatPr baseColWidth="10" defaultColWidth="9.140625" defaultRowHeight="12.75" x14ac:dyDescent="0.2"/>
  <cols>
    <col min="1" max="1" width="1.5703125" customWidth="1"/>
    <col min="2" max="2" width="37.140625" customWidth="1"/>
    <col min="3" max="12" width="10.85546875" customWidth="1"/>
    <col min="13" max="13" width="17.28515625" hidden="1" customWidth="1"/>
    <col min="14" max="14" width="10.85546875" customWidth="1"/>
    <col min="15" max="15" width="10.140625" customWidth="1"/>
    <col min="16" max="16" width="6.42578125" customWidth="1"/>
    <col min="17" max="17" width="10.5703125" customWidth="1"/>
  </cols>
  <sheetData>
    <row r="1" spans="2:14" ht="15.75" x14ac:dyDescent="0.25">
      <c r="B1" s="91" t="s">
        <v>153</v>
      </c>
      <c r="C1" s="319"/>
      <c r="D1" s="319"/>
      <c r="E1" s="319"/>
      <c r="F1" s="319"/>
      <c r="G1" s="319"/>
      <c r="H1" s="319"/>
      <c r="I1" s="319"/>
      <c r="J1" s="319"/>
      <c r="K1" s="319"/>
      <c r="L1" s="319"/>
      <c r="M1" s="319"/>
      <c r="N1" s="319"/>
    </row>
    <row r="3" spans="2:14" ht="15" x14ac:dyDescent="0.25">
      <c r="B3" s="78" t="s">
        <v>154</v>
      </c>
      <c r="C3" s="319"/>
      <c r="D3" s="319"/>
      <c r="E3" s="319"/>
      <c r="F3" s="319"/>
      <c r="G3" s="319"/>
      <c r="H3" s="319"/>
      <c r="I3" s="319"/>
      <c r="J3" s="319"/>
      <c r="K3" s="319"/>
      <c r="L3" s="319"/>
      <c r="M3" s="319"/>
      <c r="N3" s="319"/>
    </row>
    <row r="4" spans="2:14" x14ac:dyDescent="0.2">
      <c r="B4" s="90"/>
      <c r="C4" s="90">
        <f>Budsjett!D3</f>
        <v>2024</v>
      </c>
      <c r="D4" s="90">
        <f>Budsjett!E3</f>
        <v>2025</v>
      </c>
      <c r="E4" s="90">
        <f>Budsjett!F3</f>
        <v>2026</v>
      </c>
      <c r="F4" s="90" t="e">
        <f>Budsjett!#REF!</f>
        <v>#REF!</v>
      </c>
      <c r="G4" s="90" t="e">
        <f>Budsjett!#REF!</f>
        <v>#REF!</v>
      </c>
      <c r="H4" s="90" t="e">
        <f>Budsjett!#REF!</f>
        <v>#REF!</v>
      </c>
      <c r="I4" s="90" t="e">
        <f>Budsjett!#REF!</f>
        <v>#REF!</v>
      </c>
      <c r="J4" s="90" t="e">
        <f>Budsjett!#REF!</f>
        <v>#REF!</v>
      </c>
      <c r="K4" s="90" t="e">
        <f>Budsjett!#REF!</f>
        <v>#REF!</v>
      </c>
      <c r="L4" s="90" t="e">
        <f>Budsjett!#REF!</f>
        <v>#REF!</v>
      </c>
      <c r="M4" s="90" t="s">
        <v>155</v>
      </c>
      <c r="N4" s="90" t="s">
        <v>57</v>
      </c>
    </row>
    <row r="5" spans="2:14" x14ac:dyDescent="0.2">
      <c r="B5" s="319" t="s">
        <v>156</v>
      </c>
      <c r="C5" s="92">
        <f>SUM('Intern oversikt'!C11+'Intern oversikt'!C12+'Intern oversikt'!C13+'Intern oversikt'!C23+'Intern oversikt'!C24)</f>
        <v>0</v>
      </c>
      <c r="D5" s="92">
        <f>SUM('Intern oversikt'!D11+'Intern oversikt'!D12+'Intern oversikt'!D13+'Intern oversikt'!D23+'Intern oversikt'!D24)</f>
        <v>0</v>
      </c>
      <c r="E5" s="92">
        <f>SUM('Intern oversikt'!E11+'Intern oversikt'!E12+'Intern oversikt'!E13+'Intern oversikt'!E23+'Intern oversikt'!E24)</f>
        <v>0</v>
      </c>
      <c r="F5" s="92" t="e">
        <f>SUM('Intern oversikt'!#REF!+'Intern oversikt'!#REF!+'Intern oversikt'!#REF!+'Intern oversikt'!#REF!+'Intern oversikt'!#REF!)</f>
        <v>#REF!</v>
      </c>
      <c r="G5" s="92" t="e">
        <f>SUM('Intern oversikt'!#REF!+'Intern oversikt'!#REF!+'Intern oversikt'!#REF!+'Intern oversikt'!#REF!+'Intern oversikt'!#REF!)</f>
        <v>#REF!</v>
      </c>
      <c r="H5" s="92" t="e">
        <f>SUM('Intern oversikt'!#REF!+'Intern oversikt'!#REF!+'Intern oversikt'!#REF!+'Intern oversikt'!#REF!+'Intern oversikt'!#REF!)</f>
        <v>#REF!</v>
      </c>
      <c r="I5" s="92" t="e">
        <f>SUM('Intern oversikt'!#REF!+'Intern oversikt'!#REF!+'Intern oversikt'!#REF!+'Intern oversikt'!#REF!+'Intern oversikt'!#REF!)</f>
        <v>#REF!</v>
      </c>
      <c r="J5" s="92" t="e">
        <f>SUM('Intern oversikt'!#REF!+'Intern oversikt'!#REF!+'Intern oversikt'!#REF!+'Intern oversikt'!#REF!+'Intern oversikt'!#REF!)</f>
        <v>#REF!</v>
      </c>
      <c r="K5" s="92" t="e">
        <f>SUM('Intern oversikt'!#REF!+'Intern oversikt'!#REF!+'Intern oversikt'!#REF!+'Intern oversikt'!#REF!+'Intern oversikt'!#REF!)</f>
        <v>#REF!</v>
      </c>
      <c r="L5" s="92" t="e">
        <f>SUM('Intern oversikt'!#REF!+'Intern oversikt'!#REF!+'Intern oversikt'!#REF!+'Intern oversikt'!#REF!+'Intern oversikt'!#REF!)</f>
        <v>#REF!</v>
      </c>
      <c r="M5" s="92" t="e">
        <f>H5+I5+J5</f>
        <v>#REF!</v>
      </c>
      <c r="N5" s="92" t="e">
        <f>SUM(C5:L5)</f>
        <v>#REF!</v>
      </c>
    </row>
    <row r="6" spans="2:14" x14ac:dyDescent="0.2">
      <c r="B6" s="319" t="s">
        <v>157</v>
      </c>
      <c r="C6" s="92" t="e">
        <f>Budsjett!#REF!+Budsjett!#REF!</f>
        <v>#REF!</v>
      </c>
      <c r="D6" s="92" t="e">
        <f>Budsjett!#REF!+Budsjett!#REF!</f>
        <v>#REF!</v>
      </c>
      <c r="E6" s="92" t="e">
        <f>Budsjett!#REF!+Budsjett!#REF!</f>
        <v>#REF!</v>
      </c>
      <c r="F6" s="92" t="e">
        <f>Budsjett!#REF!+Budsjett!#REF!</f>
        <v>#REF!</v>
      </c>
      <c r="G6" s="92" t="e">
        <f>Budsjett!#REF!+Budsjett!#REF!</f>
        <v>#REF!</v>
      </c>
      <c r="H6" s="92" t="e">
        <f>Budsjett!#REF!+Budsjett!#REF!</f>
        <v>#REF!</v>
      </c>
      <c r="I6" s="92" t="e">
        <f>Budsjett!#REF!+Budsjett!#REF!</f>
        <v>#REF!</v>
      </c>
      <c r="J6" s="92" t="e">
        <f>Budsjett!#REF!+Budsjett!#REF!</f>
        <v>#REF!</v>
      </c>
      <c r="K6" s="92" t="e">
        <f>Budsjett!#REF!+Budsjett!#REF!</f>
        <v>#REF!</v>
      </c>
      <c r="L6" s="92" t="e">
        <f>Budsjett!#REF!+Budsjett!#REF!</f>
        <v>#REF!</v>
      </c>
      <c r="M6" s="92" t="e">
        <f t="shared" ref="M6:M8" si="0">H6+I6+J6</f>
        <v>#REF!</v>
      </c>
      <c r="N6" s="92" t="e">
        <f t="shared" ref="N6:N8" si="1">SUM(C6:L6)</f>
        <v>#REF!</v>
      </c>
    </row>
    <row r="7" spans="2:14" x14ac:dyDescent="0.2">
      <c r="B7" s="319" t="s">
        <v>158</v>
      </c>
      <c r="C7" s="92" t="e">
        <f>Budsjett!#REF!</f>
        <v>#REF!</v>
      </c>
      <c r="D7" s="92" t="e">
        <f>Budsjett!#REF!</f>
        <v>#REF!</v>
      </c>
      <c r="E7" s="92" t="e">
        <f>Budsjett!#REF!</f>
        <v>#REF!</v>
      </c>
      <c r="F7" s="92" t="e">
        <f>Budsjett!#REF!</f>
        <v>#REF!</v>
      </c>
      <c r="G7" s="92" t="e">
        <f>Budsjett!#REF!</f>
        <v>#REF!</v>
      </c>
      <c r="H7" s="92" t="e">
        <f>Budsjett!#REF!</f>
        <v>#REF!</v>
      </c>
      <c r="I7" s="92" t="e">
        <f>Budsjett!#REF!</f>
        <v>#REF!</v>
      </c>
      <c r="J7" s="92" t="e">
        <f>Budsjett!#REF!</f>
        <v>#REF!</v>
      </c>
      <c r="K7" s="92" t="e">
        <f>Budsjett!#REF!</f>
        <v>#REF!</v>
      </c>
      <c r="L7" s="92" t="e">
        <f>Budsjett!#REF!</f>
        <v>#REF!</v>
      </c>
      <c r="M7" s="92" t="e">
        <f t="shared" si="0"/>
        <v>#REF!</v>
      </c>
      <c r="N7" s="92" t="e">
        <f t="shared" si="1"/>
        <v>#REF!</v>
      </c>
    </row>
    <row r="8" spans="2:14" x14ac:dyDescent="0.2">
      <c r="B8" s="319" t="s">
        <v>159</v>
      </c>
      <c r="C8" s="92" t="e">
        <f>SUM(Budsjett!#REF!+Budsjett!D38+Budsjett!#REF!+Budsjett!#REF!+Budsjett!#REF!+Budsjett!#REF!)</f>
        <v>#REF!</v>
      </c>
      <c r="D8" s="92" t="e">
        <f>SUM(Budsjett!E38+Budsjett!E39+Budsjett!#REF!+Budsjett!#REF!+Budsjett!#REF!+Budsjett!#REF!)</f>
        <v>#VALUE!</v>
      </c>
      <c r="E8" s="92" t="e">
        <f>SUM(Budsjett!F38+Budsjett!F39+Budsjett!#REF!+Budsjett!#REF!+Budsjett!#REF!+Budsjett!#REF!)</f>
        <v>#VALUE!</v>
      </c>
      <c r="F8" s="92" t="e">
        <f>SUM(Budsjett!#REF!+Budsjett!#REF!+Budsjett!#REF!+Budsjett!#REF!+Budsjett!#REF!+Budsjett!#REF!)</f>
        <v>#REF!</v>
      </c>
      <c r="G8" s="92" t="e">
        <f>SUM(Budsjett!#REF!+Budsjett!#REF!+Budsjett!#REF!+Budsjett!#REF!+Budsjett!#REF!+Budsjett!#REF!)</f>
        <v>#REF!</v>
      </c>
      <c r="H8" s="92" t="e">
        <f>SUM(Budsjett!#REF!+Budsjett!#REF!+Budsjett!#REF!+Budsjett!#REF!+Budsjett!#REF!+Budsjett!#REF!)</f>
        <v>#REF!</v>
      </c>
      <c r="I8" s="92" t="e">
        <f>SUM(Budsjett!#REF!+Budsjett!#REF!+Budsjett!#REF!+Budsjett!#REF!+Budsjett!#REF!+Budsjett!#REF!)</f>
        <v>#REF!</v>
      </c>
      <c r="J8" s="92" t="e">
        <f>SUM(Budsjett!#REF!+Budsjett!#REF!+Budsjett!#REF!+Budsjett!#REF!+Budsjett!#REF!+Budsjett!#REF!)</f>
        <v>#REF!</v>
      </c>
      <c r="K8" s="92" t="e">
        <f>SUM(Budsjett!#REF!+Budsjett!#REF!+Budsjett!#REF!+Budsjett!#REF!+Budsjett!#REF!+Budsjett!#REF!)</f>
        <v>#REF!</v>
      </c>
      <c r="L8" s="92" t="e">
        <f>SUM(Budsjett!#REF!+Budsjett!#REF!+Budsjett!#REF!+Budsjett!#REF!+Budsjett!#REF!+Budsjett!#REF!)</f>
        <v>#REF!</v>
      </c>
      <c r="M8" s="92" t="e">
        <f t="shared" si="0"/>
        <v>#REF!</v>
      </c>
      <c r="N8" s="92" t="e">
        <f t="shared" si="1"/>
        <v>#REF!</v>
      </c>
    </row>
    <row r="9" spans="2:14" ht="15" x14ac:dyDescent="0.25">
      <c r="B9" s="27" t="s">
        <v>160</v>
      </c>
      <c r="C9" s="93" t="e">
        <f t="shared" ref="C9:M9" si="2">SUM(C5:C8)</f>
        <v>#REF!</v>
      </c>
      <c r="D9" s="93" t="e">
        <f t="shared" si="2"/>
        <v>#REF!</v>
      </c>
      <c r="E9" s="93" t="e">
        <f t="shared" si="2"/>
        <v>#REF!</v>
      </c>
      <c r="F9" s="93" t="e">
        <f t="shared" si="2"/>
        <v>#REF!</v>
      </c>
      <c r="G9" s="93" t="e">
        <f t="shared" si="2"/>
        <v>#REF!</v>
      </c>
      <c r="H9" s="93" t="e">
        <f t="shared" si="2"/>
        <v>#REF!</v>
      </c>
      <c r="I9" s="93" t="e">
        <f t="shared" si="2"/>
        <v>#REF!</v>
      </c>
      <c r="J9" s="93" t="e">
        <f t="shared" si="2"/>
        <v>#REF!</v>
      </c>
      <c r="K9" s="93" t="e">
        <f t="shared" si="2"/>
        <v>#REF!</v>
      </c>
      <c r="L9" s="93" t="e">
        <f t="shared" si="2"/>
        <v>#REF!</v>
      </c>
      <c r="M9" s="93" t="e">
        <f t="shared" si="2"/>
        <v>#REF!</v>
      </c>
      <c r="N9" s="93" t="e">
        <f>SUM(N5:N8)</f>
        <v>#REF!</v>
      </c>
    </row>
    <row r="10" spans="2:14" x14ac:dyDescent="0.2">
      <c r="B10" s="319"/>
      <c r="C10" s="79"/>
      <c r="D10" s="79"/>
      <c r="E10" s="79"/>
      <c r="F10" s="79"/>
      <c r="G10" s="79"/>
      <c r="H10" s="79"/>
      <c r="I10" s="79"/>
      <c r="J10" s="79"/>
      <c r="K10" s="79"/>
      <c r="L10" s="79"/>
      <c r="M10" s="79"/>
      <c r="N10" s="79"/>
    </row>
    <row r="11" spans="2:14" ht="15" x14ac:dyDescent="0.25">
      <c r="B11" s="78" t="s">
        <v>161</v>
      </c>
      <c r="C11" s="319"/>
      <c r="D11" s="319"/>
      <c r="E11" s="319"/>
      <c r="F11" s="319"/>
      <c r="G11" s="319"/>
      <c r="H11" s="319"/>
      <c r="I11" s="319"/>
      <c r="J11" s="319"/>
      <c r="K11" s="319"/>
      <c r="L11" s="319"/>
      <c r="M11" s="319"/>
      <c r="N11" s="319"/>
    </row>
    <row r="12" spans="2:14" x14ac:dyDescent="0.2">
      <c r="B12" s="90"/>
      <c r="C12" s="146">
        <f>C4</f>
        <v>2024</v>
      </c>
      <c r="D12" s="146">
        <f t="shared" ref="D12:L12" si="3">D4</f>
        <v>2025</v>
      </c>
      <c r="E12" s="146">
        <f t="shared" si="3"/>
        <v>2026</v>
      </c>
      <c r="F12" s="146" t="e">
        <f t="shared" si="3"/>
        <v>#REF!</v>
      </c>
      <c r="G12" s="146" t="e">
        <f t="shared" si="3"/>
        <v>#REF!</v>
      </c>
      <c r="H12" s="146" t="e">
        <f t="shared" si="3"/>
        <v>#REF!</v>
      </c>
      <c r="I12" s="146" t="e">
        <f t="shared" si="3"/>
        <v>#REF!</v>
      </c>
      <c r="J12" s="146" t="e">
        <f t="shared" si="3"/>
        <v>#REF!</v>
      </c>
      <c r="K12" s="146" t="e">
        <f t="shared" si="3"/>
        <v>#REF!</v>
      </c>
      <c r="L12" s="146" t="e">
        <f t="shared" si="3"/>
        <v>#REF!</v>
      </c>
      <c r="M12" s="90" t="s">
        <v>155</v>
      </c>
      <c r="N12" s="90" t="s">
        <v>57</v>
      </c>
    </row>
    <row r="13" spans="2:14" x14ac:dyDescent="0.2">
      <c r="B13" s="319" t="s">
        <v>162</v>
      </c>
      <c r="C13" s="148"/>
      <c r="D13" s="148"/>
      <c r="E13" s="148"/>
      <c r="F13" s="148"/>
      <c r="G13" s="148"/>
      <c r="H13" s="148"/>
      <c r="I13" s="148"/>
      <c r="J13" s="148"/>
      <c r="K13" s="148"/>
      <c r="L13" s="148"/>
      <c r="M13" s="92">
        <f>H13+I13+J13</f>
        <v>0</v>
      </c>
      <c r="N13" s="92">
        <f>SUM(C13:L13)</f>
        <v>0</v>
      </c>
    </row>
    <row r="14" spans="2:14" x14ac:dyDescent="0.2">
      <c r="B14" s="319" t="s">
        <v>163</v>
      </c>
      <c r="C14" s="148"/>
      <c r="D14" s="148"/>
      <c r="E14" s="148"/>
      <c r="F14" s="148"/>
      <c r="G14" s="148"/>
      <c r="H14" s="148"/>
      <c r="I14" s="148"/>
      <c r="J14" s="148"/>
      <c r="K14" s="148"/>
      <c r="L14" s="148"/>
      <c r="M14" s="92">
        <f t="shared" ref="M14:M17" si="4">H14+I14+J14</f>
        <v>0</v>
      </c>
      <c r="N14" s="92">
        <f t="shared" ref="N14:N17" si="5">SUM(C14:L14)</f>
        <v>0</v>
      </c>
    </row>
    <row r="15" spans="2:14" x14ac:dyDescent="0.2">
      <c r="B15" s="319" t="s">
        <v>164</v>
      </c>
      <c r="C15" s="92" t="e">
        <f>C9-C13-C14-C16-C17</f>
        <v>#REF!</v>
      </c>
      <c r="D15" s="92" t="e">
        <f t="shared" ref="D15:L15" si="6">D9-D13-D14-D16-D17</f>
        <v>#REF!</v>
      </c>
      <c r="E15" s="92" t="e">
        <f t="shared" si="6"/>
        <v>#REF!</v>
      </c>
      <c r="F15" s="92" t="e">
        <f t="shared" si="6"/>
        <v>#REF!</v>
      </c>
      <c r="G15" s="92" t="e">
        <f t="shared" si="6"/>
        <v>#REF!</v>
      </c>
      <c r="H15" s="92" t="e">
        <f t="shared" si="6"/>
        <v>#REF!</v>
      </c>
      <c r="I15" s="92" t="e">
        <f t="shared" si="6"/>
        <v>#REF!</v>
      </c>
      <c r="J15" s="92" t="e">
        <f t="shared" si="6"/>
        <v>#REF!</v>
      </c>
      <c r="K15" s="92" t="e">
        <f t="shared" si="6"/>
        <v>#REF!</v>
      </c>
      <c r="L15" s="92" t="e">
        <f t="shared" si="6"/>
        <v>#REF!</v>
      </c>
      <c r="M15" s="92" t="e">
        <f t="shared" si="4"/>
        <v>#REF!</v>
      </c>
      <c r="N15" s="92" t="e">
        <f t="shared" si="5"/>
        <v>#REF!</v>
      </c>
    </row>
    <row r="16" spans="2:14" x14ac:dyDescent="0.2">
      <c r="B16" s="319" t="s">
        <v>165</v>
      </c>
      <c r="C16" s="147"/>
      <c r="D16" s="147"/>
      <c r="E16" s="147"/>
      <c r="F16" s="147"/>
      <c r="G16" s="147"/>
      <c r="H16" s="147"/>
      <c r="I16" s="147"/>
      <c r="J16" s="147"/>
      <c r="K16" s="147"/>
      <c r="L16" s="147"/>
      <c r="M16" s="92">
        <f t="shared" si="4"/>
        <v>0</v>
      </c>
      <c r="N16" s="92">
        <f t="shared" si="5"/>
        <v>0</v>
      </c>
    </row>
    <row r="17" spans="2:16" x14ac:dyDescent="0.2">
      <c r="B17" s="319" t="s">
        <v>166</v>
      </c>
      <c r="C17" s="147"/>
      <c r="D17" s="147"/>
      <c r="E17" s="147"/>
      <c r="F17" s="147"/>
      <c r="G17" s="147"/>
      <c r="H17" s="147"/>
      <c r="I17" s="147"/>
      <c r="J17" s="147"/>
      <c r="K17" s="147"/>
      <c r="L17" s="147"/>
      <c r="M17" s="92">
        <f t="shared" si="4"/>
        <v>0</v>
      </c>
      <c r="N17" s="92">
        <f t="shared" si="5"/>
        <v>0</v>
      </c>
      <c r="O17" s="319"/>
      <c r="P17" s="319"/>
    </row>
    <row r="18" spans="2:16" ht="15" x14ac:dyDescent="0.25">
      <c r="B18" s="27" t="s">
        <v>160</v>
      </c>
      <c r="C18" s="93" t="e">
        <f>SUM(C13:C17)</f>
        <v>#REF!</v>
      </c>
      <c r="D18" s="93" t="e">
        <f t="shared" ref="D18:M18" si="7">SUM(D14:D17)</f>
        <v>#REF!</v>
      </c>
      <c r="E18" s="93" t="e">
        <f t="shared" si="7"/>
        <v>#REF!</v>
      </c>
      <c r="F18" s="93" t="e">
        <f t="shared" si="7"/>
        <v>#REF!</v>
      </c>
      <c r="G18" s="93" t="e">
        <f t="shared" si="7"/>
        <v>#REF!</v>
      </c>
      <c r="H18" s="93" t="e">
        <f t="shared" si="7"/>
        <v>#REF!</v>
      </c>
      <c r="I18" s="93" t="e">
        <f t="shared" si="7"/>
        <v>#REF!</v>
      </c>
      <c r="J18" s="93" t="e">
        <f t="shared" si="7"/>
        <v>#REF!</v>
      </c>
      <c r="K18" s="93" t="e">
        <f t="shared" si="7"/>
        <v>#REF!</v>
      </c>
      <c r="L18" s="93" t="e">
        <f t="shared" si="7"/>
        <v>#REF!</v>
      </c>
      <c r="M18" s="93" t="e">
        <f t="shared" si="7"/>
        <v>#REF!</v>
      </c>
      <c r="N18" s="93" t="e">
        <f t="shared" ref="N18" si="8">SUM(N13:N17)</f>
        <v>#REF!</v>
      </c>
      <c r="O18" s="319"/>
      <c r="P18" s="319"/>
    </row>
    <row r="20" spans="2:16" ht="15" x14ac:dyDescent="0.25">
      <c r="B20" s="78" t="s">
        <v>167</v>
      </c>
      <c r="C20" s="319"/>
      <c r="D20" s="319"/>
      <c r="E20" s="319"/>
      <c r="F20" s="319"/>
      <c r="G20" s="319"/>
      <c r="H20" s="319"/>
      <c r="I20" s="319"/>
      <c r="J20" s="319"/>
      <c r="K20" s="319"/>
      <c r="L20" s="319"/>
      <c r="M20" s="319"/>
      <c r="N20" s="319"/>
      <c r="O20" s="319"/>
      <c r="P20" s="319"/>
    </row>
    <row r="21" spans="2:16" x14ac:dyDescent="0.2">
      <c r="B21" s="90"/>
      <c r="C21" s="90">
        <f>C4</f>
        <v>2024</v>
      </c>
      <c r="D21" s="90">
        <f t="shared" ref="D21:L21" si="9">D4</f>
        <v>2025</v>
      </c>
      <c r="E21" s="90">
        <f t="shared" si="9"/>
        <v>2026</v>
      </c>
      <c r="F21" s="90" t="e">
        <f t="shared" si="9"/>
        <v>#REF!</v>
      </c>
      <c r="G21" s="90" t="e">
        <f t="shared" si="9"/>
        <v>#REF!</v>
      </c>
      <c r="H21" s="90" t="e">
        <f t="shared" si="9"/>
        <v>#REF!</v>
      </c>
      <c r="I21" s="90" t="e">
        <f t="shared" si="9"/>
        <v>#REF!</v>
      </c>
      <c r="J21" s="90" t="e">
        <f t="shared" si="9"/>
        <v>#REF!</v>
      </c>
      <c r="K21" s="90" t="e">
        <f t="shared" si="9"/>
        <v>#REF!</v>
      </c>
      <c r="L21" s="90" t="e">
        <f t="shared" si="9"/>
        <v>#REF!</v>
      </c>
      <c r="M21" s="90" t="s">
        <v>155</v>
      </c>
      <c r="N21" s="90" t="s">
        <v>57</v>
      </c>
      <c r="O21" s="90" t="s">
        <v>168</v>
      </c>
      <c r="P21" s="319"/>
    </row>
    <row r="22" spans="2:16" x14ac:dyDescent="0.2">
      <c r="B22" s="319" t="s">
        <v>169</v>
      </c>
      <c r="C22" s="92">
        <f>-Budsjett!D43</f>
        <v>0</v>
      </c>
      <c r="D22" s="92">
        <f>-Budsjett!E43</f>
        <v>0</v>
      </c>
      <c r="E22" s="92">
        <f>-Budsjett!F43</f>
        <v>0</v>
      </c>
      <c r="F22" s="92" t="e">
        <f>-Budsjett!#REF!</f>
        <v>#REF!</v>
      </c>
      <c r="G22" s="92" t="e">
        <f>-Budsjett!#REF!</f>
        <v>#REF!</v>
      </c>
      <c r="H22" s="92" t="e">
        <f>-Budsjett!#REF!</f>
        <v>#REF!</v>
      </c>
      <c r="I22" s="92" t="e">
        <f>-Budsjett!#REF!</f>
        <v>#REF!</v>
      </c>
      <c r="J22" s="92" t="e">
        <f>-Budsjett!#REF!</f>
        <v>#REF!</v>
      </c>
      <c r="K22" s="92" t="e">
        <f>-Budsjett!#REF!</f>
        <v>#REF!</v>
      </c>
      <c r="L22" s="92" t="e">
        <f>-Budsjett!#REF!</f>
        <v>#REF!</v>
      </c>
      <c r="M22" s="92" t="e">
        <f>H22+I22+J22</f>
        <v>#REF!</v>
      </c>
      <c r="N22" s="92" t="e">
        <f>SUM(C22:L22)</f>
        <v>#REF!</v>
      </c>
      <c r="O22" s="89">
        <f>IFERROR(N22/$N$27*100,0)</f>
        <v>0</v>
      </c>
      <c r="P22" s="89">
        <f>IFERROR(N22/($N$22+$N$25)*100,0)</f>
        <v>0</v>
      </c>
    </row>
    <row r="23" spans="2:16" x14ac:dyDescent="0.2">
      <c r="B23" s="319" t="s">
        <v>170</v>
      </c>
      <c r="C23" s="92">
        <f>-IF(Registrering!$B$28="Fast beløp",Finansiering!C26,Budsjett!#REF!)</f>
        <v>0</v>
      </c>
      <c r="D23" s="92">
        <f>-IF(Registrering!$B$28="Fast beløp",Finansiering!D26,Budsjett!#REF!)</f>
        <v>0</v>
      </c>
      <c r="E23" s="92">
        <f>-IF(Registrering!$B$28="Fast beløp",Finansiering!E26,Budsjett!#REF!)</f>
        <v>0</v>
      </c>
      <c r="F23" s="92">
        <f>-IF(Registrering!$B$28="Fast beløp",Finansiering!F26,Budsjett!#REF!)</f>
        <v>0</v>
      </c>
      <c r="G23" s="92">
        <f>-IF(Registrering!$B$28="Fast beløp",Finansiering!G26,Budsjett!#REF!)</f>
        <v>0</v>
      </c>
      <c r="H23" s="92">
        <f>-IF(Registrering!$B$28="Fast beløp",Finansiering!H26,Budsjett!#REF!)</f>
        <v>0</v>
      </c>
      <c r="I23" s="92">
        <f>-IF(Registrering!$B$28="Fast beløp",Finansiering!I26,Budsjett!#REF!)</f>
        <v>0</v>
      </c>
      <c r="J23" s="92">
        <f>-IF(Registrering!$B$28="Fast beløp",Finansiering!J26,Budsjett!#REF!)</f>
        <v>0</v>
      </c>
      <c r="K23" s="92">
        <f>-IF(Registrering!$B$28="Fast beløp",Finansiering!K26,Budsjett!#REF!)</f>
        <v>0</v>
      </c>
      <c r="L23" s="92">
        <f>-IF(Registrering!$B$28="Fast beløp",Finansiering!L26,Budsjett!#REF!)</f>
        <v>0</v>
      </c>
      <c r="M23" s="92">
        <f>-IF(Registrering!$B$28="Fast beløp",Finansiering!M26,Budsjett!#REF!)</f>
        <v>0</v>
      </c>
      <c r="N23" s="92">
        <f t="shared" ref="N23:N26" si="10">SUM(C23:L23)</f>
        <v>0</v>
      </c>
      <c r="O23" s="89">
        <f t="shared" ref="O23:O26" si="11">IFERROR(N23/$N$27*100,0)</f>
        <v>0</v>
      </c>
      <c r="P23" s="319"/>
    </row>
    <row r="24" spans="2:16" x14ac:dyDescent="0.2">
      <c r="B24" s="319" t="s">
        <v>171</v>
      </c>
      <c r="C24" s="92">
        <f>-IF(Registrering!$B$28="Fast beløp",Finansiering!C27,Budsjett!#REF!)</f>
        <v>0</v>
      </c>
      <c r="D24" s="92">
        <f>-IF(Registrering!$B$28="Fast beløp",Finansiering!D27,Budsjett!#REF!)</f>
        <v>0</v>
      </c>
      <c r="E24" s="92">
        <f>-IF(Registrering!$B$28="Fast beløp",Finansiering!E27,Budsjett!#REF!)</f>
        <v>0</v>
      </c>
      <c r="F24" s="92">
        <f>-IF(Registrering!$B$28="Fast beløp",Finansiering!F27,Budsjett!#REF!)</f>
        <v>0</v>
      </c>
      <c r="G24" s="92">
        <f>-IF(Registrering!$B$28="Fast beløp",Finansiering!G27,Budsjett!#REF!)</f>
        <v>0</v>
      </c>
      <c r="H24" s="92">
        <f>-IF(Registrering!$B$28="Fast beløp",Finansiering!H27,Budsjett!#REF!)</f>
        <v>0</v>
      </c>
      <c r="I24" s="92">
        <f>-IF(Registrering!$B$28="Fast beløp",Finansiering!I27,Budsjett!#REF!)</f>
        <v>0</v>
      </c>
      <c r="J24" s="92">
        <f>-IF(Registrering!$B$28="Fast beløp",Finansiering!J27,Budsjett!#REF!)</f>
        <v>0</v>
      </c>
      <c r="K24" s="92">
        <f>-IF(Registrering!$B$28="Fast beløp",Finansiering!K27,Budsjett!#REF!)</f>
        <v>0</v>
      </c>
      <c r="L24" s="92">
        <f>-IF(Registrering!$B$28="Fast beløp",Finansiering!L27,Budsjett!#REF!)</f>
        <v>0</v>
      </c>
      <c r="M24" s="92">
        <f t="shared" ref="M24:M26" si="12">H24+I24+J24</f>
        <v>0</v>
      </c>
      <c r="N24" s="92">
        <f t="shared" si="10"/>
        <v>0</v>
      </c>
      <c r="O24" s="89">
        <f t="shared" si="11"/>
        <v>0</v>
      </c>
      <c r="P24" s="319"/>
    </row>
    <row r="25" spans="2:16" x14ac:dyDescent="0.2">
      <c r="B25" s="319" t="s">
        <v>172</v>
      </c>
      <c r="C25" s="92">
        <f>-IF(Registrering!$B$28="Fast beløp",Finansiering!C28,Budsjett!#REF!)</f>
        <v>0</v>
      </c>
      <c r="D25" s="92">
        <f>-IF(Registrering!$B$28="Fast beløp",Finansiering!D28,Budsjett!#REF!)</f>
        <v>0</v>
      </c>
      <c r="E25" s="92">
        <f>-IF(Registrering!$B$28="Fast beløp",Finansiering!E28,Budsjett!#REF!)</f>
        <v>0</v>
      </c>
      <c r="F25" s="92">
        <f>-IF(Registrering!$B$28="Fast beløp",Finansiering!F28,Budsjett!#REF!)</f>
        <v>0</v>
      </c>
      <c r="G25" s="92">
        <f>-IF(Registrering!$B$28="Fast beløp",Finansiering!G28,Budsjett!#REF!)</f>
        <v>0</v>
      </c>
      <c r="H25" s="92">
        <f>-IF(Registrering!$B$28="Fast beløp",Finansiering!H28,Budsjett!#REF!)</f>
        <v>0</v>
      </c>
      <c r="I25" s="92">
        <f>-IF(Registrering!$B$28="Fast beløp",Finansiering!I28,Budsjett!#REF!)</f>
        <v>0</v>
      </c>
      <c r="J25" s="92">
        <f>-IF(Registrering!$B$28="Fast beløp",Finansiering!J28,Budsjett!#REF!)</f>
        <v>0</v>
      </c>
      <c r="K25" s="92">
        <f>-IF(Registrering!$B$28="Fast beløp",Finansiering!K28,Budsjett!#REF!)</f>
        <v>0</v>
      </c>
      <c r="L25" s="92">
        <f>-IF(Registrering!$B$28="Fast beløp",Finansiering!L28,Budsjett!#REF!)</f>
        <v>0</v>
      </c>
      <c r="M25" s="92">
        <f>-IF(Registrering!$B$28="Fast beløp",Finansiering!M28,Budsjett!#REF!)</f>
        <v>0</v>
      </c>
      <c r="N25" s="92">
        <f t="shared" si="10"/>
        <v>0</v>
      </c>
      <c r="O25" s="89">
        <f t="shared" si="11"/>
        <v>0</v>
      </c>
      <c r="P25" s="89">
        <f>IFERROR(N25/($N$22+$N$25)*100,0)</f>
        <v>0</v>
      </c>
    </row>
    <row r="26" spans="2:16" x14ac:dyDescent="0.2">
      <c r="B26" s="319" t="s">
        <v>173</v>
      </c>
      <c r="C26" s="92">
        <f>-IF(Registrering!$B$28="Fast beløp",Finansiering!C29,Budsjett!#REF!)</f>
        <v>0</v>
      </c>
      <c r="D26" s="92">
        <f>-IF(Registrering!$B$28="Fast beløp",Finansiering!D29,Budsjett!#REF!)</f>
        <v>0</v>
      </c>
      <c r="E26" s="92">
        <f>-IF(Registrering!$B$28="Fast beløp",Finansiering!E29,Budsjett!#REF!)</f>
        <v>0</v>
      </c>
      <c r="F26" s="92">
        <f>-IF(Registrering!$B$28="Fast beløp",Finansiering!F29,Budsjett!#REF!)</f>
        <v>0</v>
      </c>
      <c r="G26" s="92">
        <f>-IF(Registrering!$B$28="Fast beløp",Finansiering!G29,Budsjett!#REF!)</f>
        <v>0</v>
      </c>
      <c r="H26" s="92">
        <f>-IF(Registrering!$B$28="Fast beløp",Finansiering!H29,Budsjett!#REF!)</f>
        <v>0</v>
      </c>
      <c r="I26" s="92">
        <f>-IF(Registrering!$B$28="Fast beløp",Finansiering!I29,Budsjett!#REF!)</f>
        <v>0</v>
      </c>
      <c r="J26" s="92">
        <f>-IF(Registrering!$B$28="Fast beløp",Finansiering!J29,Budsjett!#REF!)</f>
        <v>0</v>
      </c>
      <c r="K26" s="92">
        <f>-IF(Registrering!$B$28="Fast beløp",Finansiering!K29,Budsjett!#REF!)</f>
        <v>0</v>
      </c>
      <c r="L26" s="92">
        <f>-IF(Registrering!$B$28="Fast beløp",Finansiering!L29,Budsjett!#REF!)</f>
        <v>0</v>
      </c>
      <c r="M26" s="92">
        <f t="shared" si="12"/>
        <v>0</v>
      </c>
      <c r="N26" s="92">
        <f t="shared" si="10"/>
        <v>0</v>
      </c>
      <c r="O26" s="89">
        <f t="shared" si="11"/>
        <v>0</v>
      </c>
      <c r="P26" s="319"/>
    </row>
    <row r="27" spans="2:16" ht="15" x14ac:dyDescent="0.25">
      <c r="B27" s="27" t="s">
        <v>160</v>
      </c>
      <c r="C27" s="93">
        <f>SUM(C22:C26)</f>
        <v>0</v>
      </c>
      <c r="D27" s="93">
        <f t="shared" ref="D27:M27" si="13">SUM(D22:D26)</f>
        <v>0</v>
      </c>
      <c r="E27" s="93">
        <f t="shared" si="13"/>
        <v>0</v>
      </c>
      <c r="F27" s="93" t="e">
        <f t="shared" si="13"/>
        <v>#REF!</v>
      </c>
      <c r="G27" s="93" t="e">
        <f t="shared" si="13"/>
        <v>#REF!</v>
      </c>
      <c r="H27" s="93" t="e">
        <f t="shared" si="13"/>
        <v>#REF!</v>
      </c>
      <c r="I27" s="93" t="e">
        <f t="shared" si="13"/>
        <v>#REF!</v>
      </c>
      <c r="J27" s="93" t="e">
        <f t="shared" si="13"/>
        <v>#REF!</v>
      </c>
      <c r="K27" s="93" t="e">
        <f t="shared" si="13"/>
        <v>#REF!</v>
      </c>
      <c r="L27" s="93" t="e">
        <f t="shared" si="13"/>
        <v>#REF!</v>
      </c>
      <c r="M27" s="93" t="e">
        <f t="shared" si="13"/>
        <v>#REF!</v>
      </c>
      <c r="N27" s="149" t="e">
        <f>SUM(N22:N26)</f>
        <v>#REF!</v>
      </c>
      <c r="O27" s="150" t="e">
        <f>N27/N27</f>
        <v>#REF!</v>
      </c>
      <c r="P27" s="319"/>
    </row>
    <row r="28" spans="2:16" x14ac:dyDescent="0.2">
      <c r="B28" s="95" t="s">
        <v>174</v>
      </c>
      <c r="C28" s="96" t="e">
        <f>C9-C27</f>
        <v>#REF!</v>
      </c>
      <c r="D28" s="96" t="e">
        <f t="shared" ref="D28:N28" si="14">D9-D27</f>
        <v>#REF!</v>
      </c>
      <c r="E28" s="96" t="e">
        <f t="shared" si="14"/>
        <v>#REF!</v>
      </c>
      <c r="F28" s="96" t="e">
        <f t="shared" si="14"/>
        <v>#REF!</v>
      </c>
      <c r="G28" s="96" t="e">
        <f t="shared" si="14"/>
        <v>#REF!</v>
      </c>
      <c r="H28" s="96" t="e">
        <f t="shared" si="14"/>
        <v>#REF!</v>
      </c>
      <c r="I28" s="96" t="e">
        <f t="shared" si="14"/>
        <v>#REF!</v>
      </c>
      <c r="J28" s="96" t="e">
        <f t="shared" si="14"/>
        <v>#REF!</v>
      </c>
      <c r="K28" s="96" t="e">
        <f t="shared" si="14"/>
        <v>#REF!</v>
      </c>
      <c r="L28" s="96" t="e">
        <f t="shared" si="14"/>
        <v>#REF!</v>
      </c>
      <c r="M28" s="96"/>
      <c r="N28" s="96" t="e">
        <f t="shared" si="14"/>
        <v>#REF!</v>
      </c>
      <c r="O28" s="319"/>
      <c r="P28" s="319"/>
    </row>
    <row r="29" spans="2:16" ht="15" x14ac:dyDescent="0.25">
      <c r="B29" s="78" t="s">
        <v>175</v>
      </c>
      <c r="C29" s="319"/>
      <c r="D29" s="319"/>
      <c r="E29" s="319"/>
      <c r="F29" s="319"/>
      <c r="G29" s="319"/>
      <c r="H29" s="319"/>
      <c r="I29" s="319"/>
      <c r="J29" s="319"/>
      <c r="K29" s="319"/>
      <c r="L29" s="319"/>
      <c r="M29" s="319"/>
      <c r="N29" s="319"/>
      <c r="O29" s="319"/>
      <c r="P29" s="319"/>
    </row>
    <row r="30" spans="2:16" x14ac:dyDescent="0.2">
      <c r="B30" s="90"/>
      <c r="C30" s="90">
        <f>C4</f>
        <v>2024</v>
      </c>
      <c r="D30" s="90">
        <f t="shared" ref="D30:L30" si="15">D4</f>
        <v>2025</v>
      </c>
      <c r="E30" s="90">
        <f t="shared" si="15"/>
        <v>2026</v>
      </c>
      <c r="F30" s="90" t="e">
        <f t="shared" si="15"/>
        <v>#REF!</v>
      </c>
      <c r="G30" s="90" t="e">
        <f t="shared" si="15"/>
        <v>#REF!</v>
      </c>
      <c r="H30" s="90" t="e">
        <f t="shared" si="15"/>
        <v>#REF!</v>
      </c>
      <c r="I30" s="90" t="e">
        <f t="shared" si="15"/>
        <v>#REF!</v>
      </c>
      <c r="J30" s="90" t="e">
        <f t="shared" si="15"/>
        <v>#REF!</v>
      </c>
      <c r="K30" s="90" t="e">
        <f t="shared" si="15"/>
        <v>#REF!</v>
      </c>
      <c r="L30" s="90" t="e">
        <f t="shared" si="15"/>
        <v>#REF!</v>
      </c>
      <c r="M30" s="90" t="s">
        <v>155</v>
      </c>
      <c r="N30" s="90" t="s">
        <v>57</v>
      </c>
      <c r="O30" s="319"/>
      <c r="P30" s="319"/>
    </row>
    <row r="31" spans="2:16" x14ac:dyDescent="0.2">
      <c r="B31" s="319" t="s">
        <v>176</v>
      </c>
      <c r="C31" s="97" t="e">
        <f>-SUMIF(Budsjett!#REF!,Finansiering!$A$17,Budsjett!#REF!)</f>
        <v>#REF!</v>
      </c>
      <c r="D31" s="97" t="e">
        <f>-SUMIF(Budsjett!#REF!,Finansiering!$A$17,Budsjett!#REF!)</f>
        <v>#REF!</v>
      </c>
      <c r="E31" s="97" t="e">
        <f>-SUMIF(Budsjett!#REF!,Finansiering!$A$17,Budsjett!#REF!)</f>
        <v>#REF!</v>
      </c>
      <c r="F31" s="97" t="e">
        <f>-SUMIF(Budsjett!#REF!,Finansiering!$A$17,Budsjett!#REF!)</f>
        <v>#REF!</v>
      </c>
      <c r="G31" s="97" t="e">
        <f>-SUMIF(Budsjett!#REF!,Finansiering!$A$17,Budsjett!#REF!)</f>
        <v>#REF!</v>
      </c>
      <c r="H31" s="97" t="e">
        <f>-SUMIF(Budsjett!#REF!,Finansiering!$A$17,Budsjett!#REF!)</f>
        <v>#REF!</v>
      </c>
      <c r="I31" s="97" t="e">
        <f>-SUMIF(Budsjett!#REF!,Finansiering!$A$17,Budsjett!#REF!)</f>
        <v>#REF!</v>
      </c>
      <c r="J31" s="97" t="e">
        <f>-SUMIF(Budsjett!#REF!,Finansiering!$A$17,Budsjett!#REF!)</f>
        <v>#REF!</v>
      </c>
      <c r="K31" s="97" t="e">
        <f>-SUMIF(Budsjett!#REF!,Finansiering!$A$17,Budsjett!#REF!)</f>
        <v>#REF!</v>
      </c>
      <c r="L31" s="97" t="e">
        <f>-SUMIF(Budsjett!#REF!,Finansiering!$A$17,Budsjett!#REF!)</f>
        <v>#REF!</v>
      </c>
      <c r="M31" s="97" t="e">
        <f>H31+I31+J31</f>
        <v>#REF!</v>
      </c>
      <c r="N31" s="92" t="e">
        <f>SUM(C31:L31)</f>
        <v>#REF!</v>
      </c>
      <c r="O31" s="319"/>
      <c r="P31" s="319"/>
    </row>
    <row r="32" spans="2:16" x14ac:dyDescent="0.2">
      <c r="B32" s="319" t="s">
        <v>177</v>
      </c>
      <c r="C32" s="97" t="e">
        <f>-SUMIF(Budsjett!#REF!,Finansiering!$A$13,Budsjett!#REF!)</f>
        <v>#REF!</v>
      </c>
      <c r="D32" s="97" t="e">
        <f>-SUMIF(Budsjett!#REF!,Finansiering!$A$13,Budsjett!#REF!)</f>
        <v>#REF!</v>
      </c>
      <c r="E32" s="97" t="e">
        <f>-SUMIF(Budsjett!#REF!,Finansiering!$A$13,Budsjett!#REF!)</f>
        <v>#REF!</v>
      </c>
      <c r="F32" s="97" t="e">
        <f>-SUMIF(Budsjett!#REF!,Finansiering!$A$13,Budsjett!#REF!)</f>
        <v>#REF!</v>
      </c>
      <c r="G32" s="97" t="e">
        <f>-SUMIF(Budsjett!#REF!,Finansiering!$A$13,Budsjett!#REF!)</f>
        <v>#REF!</v>
      </c>
      <c r="H32" s="97" t="e">
        <f>-SUMIF(Budsjett!#REF!,Finansiering!$A$13,Budsjett!#REF!)</f>
        <v>#REF!</v>
      </c>
      <c r="I32" s="97" t="e">
        <f>-SUMIF(Budsjett!#REF!,Finansiering!$A$13,Budsjett!#REF!)</f>
        <v>#REF!</v>
      </c>
      <c r="J32" s="97" t="e">
        <f>-SUMIF(Budsjett!#REF!,Finansiering!$A$13,Budsjett!#REF!)</f>
        <v>#REF!</v>
      </c>
      <c r="K32" s="97" t="e">
        <f>-SUMIF(Budsjett!#REF!,Finansiering!$A$13,Budsjett!#REF!)</f>
        <v>#REF!</v>
      </c>
      <c r="L32" s="97" t="e">
        <f>-SUMIF(Budsjett!#REF!,Finansiering!$A$13,Budsjett!#REF!)</f>
        <v>#REF!</v>
      </c>
      <c r="M32" s="97" t="e">
        <f t="shared" ref="M32:M41" si="16">H32+I32+J32</f>
        <v>#REF!</v>
      </c>
      <c r="N32" s="92" t="e">
        <f t="shared" ref="N32:N37" si="17">SUM(C32:L32)</f>
        <v>#REF!</v>
      </c>
      <c r="O32" s="319"/>
      <c r="P32" s="319"/>
    </row>
    <row r="33" spans="2:14" x14ac:dyDescent="0.2">
      <c r="B33" s="319" t="s">
        <v>178</v>
      </c>
      <c r="C33" s="97" t="e">
        <f>-SUMIF(Budsjett!#REF!,Finansiering!$A$12,Budsjett!#REF!)</f>
        <v>#REF!</v>
      </c>
      <c r="D33" s="97" t="e">
        <f>-SUMIF(Budsjett!#REF!,Finansiering!$A$12,Budsjett!#REF!)</f>
        <v>#REF!</v>
      </c>
      <c r="E33" s="97" t="e">
        <f>-SUMIF(Budsjett!#REF!,Finansiering!$A$12,Budsjett!#REF!)</f>
        <v>#REF!</v>
      </c>
      <c r="F33" s="97" t="e">
        <f>-SUMIF(Budsjett!#REF!,Finansiering!$A$12,Budsjett!#REF!)</f>
        <v>#REF!</v>
      </c>
      <c r="G33" s="97" t="e">
        <f>-SUMIF(Budsjett!#REF!,Finansiering!$A$12,Budsjett!#REF!)</f>
        <v>#REF!</v>
      </c>
      <c r="H33" s="97" t="e">
        <f>-SUMIF(Budsjett!#REF!,Finansiering!$A$12,Budsjett!#REF!)</f>
        <v>#REF!</v>
      </c>
      <c r="I33" s="97" t="e">
        <f>-SUMIF(Budsjett!#REF!,Finansiering!$A$12,Budsjett!#REF!)</f>
        <v>#REF!</v>
      </c>
      <c r="J33" s="97" t="e">
        <f>-SUMIF(Budsjett!#REF!,Finansiering!$A$12,Budsjett!#REF!)</f>
        <v>#REF!</v>
      </c>
      <c r="K33" s="97" t="e">
        <f>-SUMIF(Budsjett!#REF!,Finansiering!$A$12,Budsjett!#REF!)</f>
        <v>#REF!</v>
      </c>
      <c r="L33" s="97" t="e">
        <f>-SUMIF(Budsjett!#REF!,Finansiering!$A$12,Budsjett!#REF!)</f>
        <v>#REF!</v>
      </c>
      <c r="M33" s="97" t="e">
        <f t="shared" si="16"/>
        <v>#REF!</v>
      </c>
      <c r="N33" s="92" t="e">
        <f t="shared" si="17"/>
        <v>#REF!</v>
      </c>
    </row>
    <row r="34" spans="2:14" x14ac:dyDescent="0.2">
      <c r="B34" s="319" t="s">
        <v>179</v>
      </c>
      <c r="C34" s="97" t="e">
        <f>-SUMIF(Budsjett!#REF!,Finansiering!$A$18,Budsjett!#REF!)-SUMIF(Budsjett!#REF!,Finansiering!$A$19,Budsjett!#REF!)</f>
        <v>#REF!</v>
      </c>
      <c r="D34" s="97" t="e">
        <f>-SUMIF(Budsjett!#REF!,Finansiering!$A$18,Budsjett!#REF!)-SUMIF(Budsjett!#REF!,Finansiering!$A$19,Budsjett!#REF!)</f>
        <v>#REF!</v>
      </c>
      <c r="E34" s="97" t="e">
        <f>-SUMIF(Budsjett!#REF!,Finansiering!$A$18,Budsjett!#REF!)-SUMIF(Budsjett!#REF!,Finansiering!$A$19,Budsjett!#REF!)</f>
        <v>#REF!</v>
      </c>
      <c r="F34" s="97" t="e">
        <f>-SUMIF(Budsjett!#REF!,Finansiering!$A$18,Budsjett!#REF!)-SUMIF(Budsjett!#REF!,Finansiering!$A$19,Budsjett!#REF!)</f>
        <v>#REF!</v>
      </c>
      <c r="G34" s="97" t="e">
        <f>-SUMIF(Budsjett!#REF!,Finansiering!$A$18,Budsjett!#REF!)-SUMIF(Budsjett!#REF!,Finansiering!$A$19,Budsjett!#REF!)</f>
        <v>#REF!</v>
      </c>
      <c r="H34" s="97" t="e">
        <f>-SUMIF(Budsjett!#REF!,Finansiering!$A$18,Budsjett!#REF!)-SUMIF(Budsjett!#REF!,Finansiering!$A$19,Budsjett!#REF!)</f>
        <v>#REF!</v>
      </c>
      <c r="I34" s="97" t="e">
        <f>-SUMIF(Budsjett!#REF!,Finansiering!$A$18,Budsjett!#REF!)-SUMIF(Budsjett!#REF!,Finansiering!$A$19,Budsjett!#REF!)</f>
        <v>#REF!</v>
      </c>
      <c r="J34" s="97" t="e">
        <f>-SUMIF(Budsjett!#REF!,Finansiering!$A$18,Budsjett!#REF!)-SUMIF(Budsjett!#REF!,Finansiering!$A$19,Budsjett!#REF!)</f>
        <v>#REF!</v>
      </c>
      <c r="K34" s="97" t="e">
        <f>-SUMIF(Budsjett!#REF!,Finansiering!$A$18,Budsjett!#REF!)-SUMIF(Budsjett!#REF!,Finansiering!$A$19,Budsjett!#REF!)</f>
        <v>#REF!</v>
      </c>
      <c r="L34" s="97" t="e">
        <f>-SUMIF(Budsjett!#REF!,Finansiering!$A$18,Budsjett!#REF!)-SUMIF(Budsjett!#REF!,Finansiering!$A$19,Budsjett!#REF!)</f>
        <v>#REF!</v>
      </c>
      <c r="M34" s="97" t="e">
        <f t="shared" si="16"/>
        <v>#REF!</v>
      </c>
      <c r="N34" s="92" t="e">
        <f t="shared" si="17"/>
        <v>#REF!</v>
      </c>
    </row>
    <row r="35" spans="2:14" x14ac:dyDescent="0.2">
      <c r="B35" s="319" t="s">
        <v>180</v>
      </c>
      <c r="C35" s="97" t="e">
        <f>-SUMIF(Budsjett!#REF!,Finansiering!$A$20,Budsjett!#REF!)-SUMIF(Budsjett!#REF!,Finansiering!$A$21,Budsjett!#REF!)</f>
        <v>#REF!</v>
      </c>
      <c r="D35" s="97" t="e">
        <f>-SUMIF(Budsjett!#REF!,Finansiering!$A$20,Budsjett!#REF!)-SUMIF(Budsjett!#REF!,Finansiering!$A$21,Budsjett!#REF!)</f>
        <v>#REF!</v>
      </c>
      <c r="E35" s="97" t="e">
        <f>-SUMIF(Budsjett!#REF!,Finansiering!$A$20,Budsjett!#REF!)-SUMIF(Budsjett!#REF!,Finansiering!$A$21,Budsjett!#REF!)</f>
        <v>#REF!</v>
      </c>
      <c r="F35" s="97" t="e">
        <f>-SUMIF(Budsjett!#REF!,Finansiering!$A$20,Budsjett!#REF!)-SUMIF(Budsjett!#REF!,Finansiering!$A$21,Budsjett!#REF!)</f>
        <v>#REF!</v>
      </c>
      <c r="G35" s="97" t="e">
        <f>-SUMIF(Budsjett!#REF!,Finansiering!$A$20,Budsjett!#REF!)-SUMIF(Budsjett!#REF!,Finansiering!$A$21,Budsjett!#REF!)</f>
        <v>#REF!</v>
      </c>
      <c r="H35" s="97" t="e">
        <f>-SUMIF(Budsjett!#REF!,Finansiering!$A$20,Budsjett!#REF!)-SUMIF(Budsjett!#REF!,Finansiering!$A$21,Budsjett!#REF!)</f>
        <v>#REF!</v>
      </c>
      <c r="I35" s="97" t="e">
        <f>-SUMIF(Budsjett!#REF!,Finansiering!$A$20,Budsjett!#REF!)-SUMIF(Budsjett!#REF!,Finansiering!$A$21,Budsjett!#REF!)</f>
        <v>#REF!</v>
      </c>
      <c r="J35" s="97" t="e">
        <f>-SUMIF(Budsjett!#REF!,Finansiering!$A$20,Budsjett!#REF!)-SUMIF(Budsjett!#REF!,Finansiering!$A$21,Budsjett!#REF!)</f>
        <v>#REF!</v>
      </c>
      <c r="K35" s="97" t="e">
        <f>-SUMIF(Budsjett!#REF!,Finansiering!$A$20,Budsjett!#REF!)-SUMIF(Budsjett!#REF!,Finansiering!$A$21,Budsjett!#REF!)</f>
        <v>#REF!</v>
      </c>
      <c r="L35" s="97" t="e">
        <f>-SUMIF(Budsjett!#REF!,Finansiering!$A$20,Budsjett!#REF!)-SUMIF(Budsjett!#REF!,Finansiering!$A$21,Budsjett!#REF!)</f>
        <v>#REF!</v>
      </c>
      <c r="M35" s="97" t="e">
        <f t="shared" si="16"/>
        <v>#REF!</v>
      </c>
      <c r="N35" s="92" t="e">
        <f t="shared" si="17"/>
        <v>#REF!</v>
      </c>
    </row>
    <row r="36" spans="2:14" x14ac:dyDescent="0.2">
      <c r="B36" s="319" t="s">
        <v>181</v>
      </c>
      <c r="C36" s="97" t="e">
        <f>-Budsjett!#REF!-SUM(C31:C35)-C37</f>
        <v>#REF!</v>
      </c>
      <c r="D36" s="97" t="e">
        <f>-Budsjett!#REF!-SUM(D31:D35)-D37</f>
        <v>#REF!</v>
      </c>
      <c r="E36" s="97" t="e">
        <f>-Budsjett!#REF!-SUM(E31:E35)-E37</f>
        <v>#REF!</v>
      </c>
      <c r="F36" s="97" t="e">
        <f>-Budsjett!#REF!-SUM(F31:F35)-F37</f>
        <v>#REF!</v>
      </c>
      <c r="G36" s="97" t="e">
        <f>-Budsjett!#REF!-SUM(G31:G35)-G37</f>
        <v>#REF!</v>
      </c>
      <c r="H36" s="97" t="e">
        <f>-Budsjett!#REF!-SUM(H31:H35)-H37</f>
        <v>#REF!</v>
      </c>
      <c r="I36" s="97" t="e">
        <f>-Budsjett!#REF!-SUM(I31:I35)-I37</f>
        <v>#REF!</v>
      </c>
      <c r="J36" s="97" t="e">
        <f>-Budsjett!#REF!-SUM(J31:J35)-J37</f>
        <v>#REF!</v>
      </c>
      <c r="K36" s="97" t="e">
        <f>-Budsjett!#REF!-SUM(K31:K35)-K37</f>
        <v>#REF!</v>
      </c>
      <c r="L36" s="97" t="e">
        <f>-Budsjett!#REF!-SUM(L31:L35)-L37</f>
        <v>#REF!</v>
      </c>
      <c r="M36" s="97" t="e">
        <f t="shared" si="16"/>
        <v>#REF!</v>
      </c>
      <c r="N36" s="92" t="e">
        <f t="shared" si="17"/>
        <v>#REF!</v>
      </c>
    </row>
    <row r="37" spans="2:14" x14ac:dyDescent="0.2">
      <c r="B37" s="319" t="s">
        <v>182</v>
      </c>
      <c r="C37" s="97" t="e">
        <f>-SUMIF(Budsjett!#REF!,Finansiering!$A$22,Budsjett!#REF!)-SUMIF(Budsjett!#REF!,Finansiering!$A$16,Budsjett!#REF!)</f>
        <v>#REF!</v>
      </c>
      <c r="D37" s="97" t="e">
        <f>-SUMIF(Budsjett!#REF!,Finansiering!$A$22,Budsjett!#REF!)-SUMIF(Budsjett!#REF!,Finansiering!$A$16,Budsjett!#REF!)</f>
        <v>#REF!</v>
      </c>
      <c r="E37" s="97" t="e">
        <f>-SUMIF(Budsjett!#REF!,Finansiering!$A$22,Budsjett!#REF!)-SUMIF(Budsjett!#REF!,Finansiering!$A$16,Budsjett!#REF!)</f>
        <v>#REF!</v>
      </c>
      <c r="F37" s="97" t="e">
        <f>-SUMIF(Budsjett!#REF!,Finansiering!$A$22,Budsjett!#REF!)-SUMIF(Budsjett!#REF!,Finansiering!$A$16,Budsjett!#REF!)</f>
        <v>#REF!</v>
      </c>
      <c r="G37" s="97" t="e">
        <f>-SUMIF(Budsjett!#REF!,Finansiering!$A$22,Budsjett!#REF!)-SUMIF(Budsjett!#REF!,Finansiering!$A$16,Budsjett!#REF!)</f>
        <v>#REF!</v>
      </c>
      <c r="H37" s="97" t="e">
        <f>-SUMIF(Budsjett!#REF!,Finansiering!$A$22,Budsjett!#REF!)-SUMIF(Budsjett!#REF!,Finansiering!$A$16,Budsjett!#REF!)</f>
        <v>#REF!</v>
      </c>
      <c r="I37" s="97" t="e">
        <f>-SUMIF(Budsjett!#REF!,Finansiering!$A$22,Budsjett!#REF!)-SUMIF(Budsjett!#REF!,Finansiering!$A$16,Budsjett!#REF!)</f>
        <v>#REF!</v>
      </c>
      <c r="J37" s="97" t="e">
        <f>-SUMIF(Budsjett!#REF!,Finansiering!$A$22,Budsjett!#REF!)-SUMIF(Budsjett!#REF!,Finansiering!$A$16,Budsjett!#REF!)</f>
        <v>#REF!</v>
      </c>
      <c r="K37" s="97" t="e">
        <f>-SUMIF(Budsjett!#REF!,Finansiering!$A$22,Budsjett!#REF!)-SUMIF(Budsjett!#REF!,Finansiering!$A$16,Budsjett!#REF!)</f>
        <v>#REF!</v>
      </c>
      <c r="L37" s="97" t="e">
        <f>-SUMIF(Budsjett!#REF!,Finansiering!$A$22,Budsjett!#REF!)-SUMIF(Budsjett!#REF!,Finansiering!$A$16,Budsjett!#REF!)</f>
        <v>#REF!</v>
      </c>
      <c r="M37" s="97" t="e">
        <f t="shared" si="16"/>
        <v>#REF!</v>
      </c>
      <c r="N37" s="92" t="e">
        <f t="shared" si="17"/>
        <v>#REF!</v>
      </c>
    </row>
    <row r="38" spans="2:14" ht="15" x14ac:dyDescent="0.25">
      <c r="B38" s="27" t="s">
        <v>183</v>
      </c>
      <c r="C38" s="93" t="e">
        <f t="shared" ref="C38:M38" si="18">SUM(C31:C37)</f>
        <v>#REF!</v>
      </c>
      <c r="D38" s="93" t="e">
        <f t="shared" si="18"/>
        <v>#REF!</v>
      </c>
      <c r="E38" s="93" t="e">
        <f t="shared" si="18"/>
        <v>#REF!</v>
      </c>
      <c r="F38" s="93" t="e">
        <f t="shared" si="18"/>
        <v>#REF!</v>
      </c>
      <c r="G38" s="93" t="e">
        <f t="shared" si="18"/>
        <v>#REF!</v>
      </c>
      <c r="H38" s="93" t="e">
        <f t="shared" si="18"/>
        <v>#REF!</v>
      </c>
      <c r="I38" s="93" t="e">
        <f t="shared" si="18"/>
        <v>#REF!</v>
      </c>
      <c r="J38" s="93" t="e">
        <f t="shared" si="18"/>
        <v>#REF!</v>
      </c>
      <c r="K38" s="93" t="e">
        <f t="shared" si="18"/>
        <v>#REF!</v>
      </c>
      <c r="L38" s="93" t="e">
        <f t="shared" si="18"/>
        <v>#REF!</v>
      </c>
      <c r="M38" s="93" t="e">
        <f t="shared" si="18"/>
        <v>#REF!</v>
      </c>
      <c r="N38" s="93" t="e">
        <f>SUM(N31:N37)</f>
        <v>#REF!</v>
      </c>
    </row>
    <row r="39" spans="2:14" x14ac:dyDescent="0.2">
      <c r="B39" s="319" t="s">
        <v>157</v>
      </c>
      <c r="C39" s="92" t="e">
        <f>-Budsjett!#REF!-Budsjett!#REF!</f>
        <v>#REF!</v>
      </c>
      <c r="D39" s="92" t="e">
        <f>-Budsjett!#REF!-Budsjett!#REF!</f>
        <v>#REF!</v>
      </c>
      <c r="E39" s="92" t="e">
        <f>-Budsjett!#REF!-Budsjett!#REF!</f>
        <v>#REF!</v>
      </c>
      <c r="F39" s="92" t="e">
        <f>-Budsjett!#REF!-Budsjett!#REF!</f>
        <v>#REF!</v>
      </c>
      <c r="G39" s="92" t="e">
        <f>-Budsjett!#REF!-Budsjett!#REF!</f>
        <v>#REF!</v>
      </c>
      <c r="H39" s="92" t="e">
        <f>-Budsjett!#REF!-Budsjett!#REF!</f>
        <v>#REF!</v>
      </c>
      <c r="I39" s="92" t="e">
        <f>-Budsjett!#REF!-Budsjett!#REF!</f>
        <v>#REF!</v>
      </c>
      <c r="J39" s="92" t="e">
        <f>-Budsjett!#REF!-Budsjett!#REF!</f>
        <v>#REF!</v>
      </c>
      <c r="K39" s="92" t="e">
        <f>-Budsjett!#REF!-Budsjett!#REF!</f>
        <v>#REF!</v>
      </c>
      <c r="L39" s="92" t="e">
        <f>-Budsjett!#REF!-Budsjett!#REF!</f>
        <v>#REF!</v>
      </c>
      <c r="M39" s="97" t="e">
        <f t="shared" si="16"/>
        <v>#REF!</v>
      </c>
      <c r="N39" s="92" t="e">
        <f>SUM(C39:L39)</f>
        <v>#REF!</v>
      </c>
    </row>
    <row r="40" spans="2:14" x14ac:dyDescent="0.2">
      <c r="B40" s="319" t="s">
        <v>158</v>
      </c>
      <c r="C40" s="92" t="e">
        <f>Budsjett!#REF!</f>
        <v>#REF!</v>
      </c>
      <c r="D40" s="92" t="e">
        <f>Budsjett!#REF!</f>
        <v>#REF!</v>
      </c>
      <c r="E40" s="92" t="e">
        <f>Budsjett!#REF!</f>
        <v>#REF!</v>
      </c>
      <c r="F40" s="92" t="e">
        <f>Budsjett!#REF!</f>
        <v>#REF!</v>
      </c>
      <c r="G40" s="92" t="e">
        <f>Budsjett!#REF!</f>
        <v>#REF!</v>
      </c>
      <c r="H40" s="92" t="e">
        <f>Budsjett!#REF!</f>
        <v>#REF!</v>
      </c>
      <c r="I40" s="92" t="e">
        <f>Budsjett!#REF!</f>
        <v>#REF!</v>
      </c>
      <c r="J40" s="92" t="e">
        <f>Budsjett!#REF!</f>
        <v>#REF!</v>
      </c>
      <c r="K40" s="92" t="e">
        <f>Budsjett!#REF!</f>
        <v>#REF!</v>
      </c>
      <c r="L40" s="92" t="e">
        <f>Budsjett!#REF!</f>
        <v>#REF!</v>
      </c>
      <c r="M40" s="97" t="e">
        <f t="shared" si="16"/>
        <v>#REF!</v>
      </c>
      <c r="N40" s="92" t="e">
        <f t="shared" ref="N40:N41" si="19">SUM(C40:L40)</f>
        <v>#REF!</v>
      </c>
    </row>
    <row r="41" spans="2:14" x14ac:dyDescent="0.2">
      <c r="B41" s="319" t="s">
        <v>159</v>
      </c>
      <c r="C41" s="92" t="e">
        <f>-(Budsjett!#REF!+Budsjett!#REF!+Budsjett!#REF!+Budsjett!#REF!)</f>
        <v>#REF!</v>
      </c>
      <c r="D41" s="92" t="e">
        <f>-(Budsjett!#REF!+Budsjett!#REF!+Budsjett!#REF!+Budsjett!#REF!)</f>
        <v>#REF!</v>
      </c>
      <c r="E41" s="92" t="e">
        <f>-(Budsjett!#REF!+Budsjett!#REF!+Budsjett!#REF!+Budsjett!#REF!)</f>
        <v>#REF!</v>
      </c>
      <c r="F41" s="92" t="e">
        <f>-(Budsjett!#REF!+Budsjett!#REF!+Budsjett!#REF!+Budsjett!#REF!)</f>
        <v>#REF!</v>
      </c>
      <c r="G41" s="92" t="e">
        <f>-(Budsjett!#REF!+Budsjett!#REF!+Budsjett!#REF!+Budsjett!#REF!)</f>
        <v>#REF!</v>
      </c>
      <c r="H41" s="92" t="e">
        <f>-(Budsjett!#REF!+Budsjett!#REF!+Budsjett!#REF!+Budsjett!#REF!)</f>
        <v>#REF!</v>
      </c>
      <c r="I41" s="92" t="e">
        <f>-(Budsjett!#REF!+Budsjett!#REF!+Budsjett!#REF!+Budsjett!#REF!)</f>
        <v>#REF!</v>
      </c>
      <c r="J41" s="92" t="e">
        <f>-(Budsjett!#REF!+Budsjett!#REF!+Budsjett!#REF!+Budsjett!#REF!)</f>
        <v>#REF!</v>
      </c>
      <c r="K41" s="92" t="e">
        <f>-(Budsjett!#REF!+Budsjett!#REF!+Budsjett!#REF!+Budsjett!#REF!)</f>
        <v>#REF!</v>
      </c>
      <c r="L41" s="92" t="e">
        <f>-(Budsjett!#REF!+Budsjett!#REF!+Budsjett!#REF!+Budsjett!#REF!)</f>
        <v>#REF!</v>
      </c>
      <c r="M41" s="97" t="e">
        <f t="shared" si="16"/>
        <v>#REF!</v>
      </c>
      <c r="N41" s="92" t="e">
        <f t="shared" si="19"/>
        <v>#REF!</v>
      </c>
    </row>
    <row r="42" spans="2:14" ht="15" x14ac:dyDescent="0.25">
      <c r="B42" s="27" t="s">
        <v>173</v>
      </c>
      <c r="C42" s="93" t="e">
        <f>SUM(C38:C41)</f>
        <v>#REF!</v>
      </c>
      <c r="D42" s="93" t="e">
        <f t="shared" ref="D42:M42" si="20">SUM(D38:D41)</f>
        <v>#REF!</v>
      </c>
      <c r="E42" s="93" t="e">
        <f t="shared" si="20"/>
        <v>#REF!</v>
      </c>
      <c r="F42" s="93" t="e">
        <f t="shared" si="20"/>
        <v>#REF!</v>
      </c>
      <c r="G42" s="93" t="e">
        <f t="shared" si="20"/>
        <v>#REF!</v>
      </c>
      <c r="H42" s="93" t="e">
        <f t="shared" si="20"/>
        <v>#REF!</v>
      </c>
      <c r="I42" s="93" t="e">
        <f t="shared" si="20"/>
        <v>#REF!</v>
      </c>
      <c r="J42" s="93" t="e">
        <f t="shared" si="20"/>
        <v>#REF!</v>
      </c>
      <c r="K42" s="93" t="e">
        <f t="shared" si="20"/>
        <v>#REF!</v>
      </c>
      <c r="L42" s="93" t="e">
        <f t="shared" si="20"/>
        <v>#REF!</v>
      </c>
      <c r="M42" s="93" t="e">
        <f t="shared" si="20"/>
        <v>#REF!</v>
      </c>
      <c r="N42" s="93" t="e">
        <f t="shared" ref="N42" si="21">SUM(N38:N41)</f>
        <v>#REF!</v>
      </c>
    </row>
    <row r="43" spans="2:14" x14ac:dyDescent="0.2">
      <c r="B43" s="95" t="s">
        <v>184</v>
      </c>
      <c r="C43" s="96" t="e">
        <f>C42-C26</f>
        <v>#REF!</v>
      </c>
      <c r="D43" s="96" t="e">
        <f t="shared" ref="D43:N43" si="22">D42-D26</f>
        <v>#REF!</v>
      </c>
      <c r="E43" s="96" t="e">
        <f t="shared" si="22"/>
        <v>#REF!</v>
      </c>
      <c r="F43" s="96" t="e">
        <f t="shared" si="22"/>
        <v>#REF!</v>
      </c>
      <c r="G43" s="96" t="e">
        <f t="shared" si="22"/>
        <v>#REF!</v>
      </c>
      <c r="H43" s="96" t="e">
        <f t="shared" si="22"/>
        <v>#REF!</v>
      </c>
      <c r="I43" s="96" t="e">
        <f t="shared" si="22"/>
        <v>#REF!</v>
      </c>
      <c r="J43" s="96" t="e">
        <f t="shared" si="22"/>
        <v>#REF!</v>
      </c>
      <c r="K43" s="96" t="e">
        <f t="shared" si="22"/>
        <v>#REF!</v>
      </c>
      <c r="L43" s="96" t="e">
        <f t="shared" si="22"/>
        <v>#REF!</v>
      </c>
      <c r="M43" s="96"/>
      <c r="N43" s="96" t="e">
        <f t="shared" si="22"/>
        <v>#REF!</v>
      </c>
    </row>
    <row r="47" spans="2:14" x14ac:dyDescent="0.2">
      <c r="B47" s="319"/>
      <c r="C47" s="96"/>
      <c r="D47" s="319"/>
      <c r="E47" s="319"/>
      <c r="F47" s="319"/>
      <c r="G47" s="319"/>
      <c r="H47" s="319"/>
      <c r="I47" s="319"/>
      <c r="J47" s="319"/>
      <c r="K47" s="319"/>
      <c r="L47" s="319"/>
      <c r="M47" s="319"/>
      <c r="N47" s="319"/>
    </row>
  </sheetData>
  <sheetProtection password="FF04" sheet="1" objects="1" scenarios="1"/>
  <pageMargins left="0.7" right="0.7" top="0.75" bottom="0.75" header="0.3" footer="0.3"/>
  <pageSetup paperSize="9" scale="50"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FFFF00"/>
    <pageSetUpPr fitToPage="1"/>
  </sheetPr>
  <dimension ref="B1:O29"/>
  <sheetViews>
    <sheetView showGridLines="0" topLeftCell="A16" zoomScale="85" zoomScaleNormal="85" workbookViewId="0">
      <selection activeCell="C23" sqref="C23:J25"/>
    </sheetView>
  </sheetViews>
  <sheetFormatPr baseColWidth="10" defaultColWidth="9.140625" defaultRowHeight="15" x14ac:dyDescent="0.25"/>
  <cols>
    <col min="1" max="1" width="0.85546875" style="37" customWidth="1"/>
    <col min="2" max="2" width="30.85546875" style="37" customWidth="1"/>
    <col min="3" max="12" width="13.140625" style="37" customWidth="1"/>
    <col min="13" max="13" width="14" style="37" bestFit="1" customWidth="1"/>
    <col min="14" max="14" width="9.140625" style="37"/>
    <col min="15" max="15" width="9.7109375" style="37" bestFit="1" customWidth="1"/>
    <col min="16" max="16384" width="9.140625" style="37"/>
  </cols>
  <sheetData>
    <row r="1" spans="2:13" s="71" customFormat="1" x14ac:dyDescent="0.25">
      <c r="B1" s="82" t="s">
        <v>94</v>
      </c>
      <c r="C1" s="83" t="e">
        <f>IF(#REF!="","",#REF!)</f>
        <v>#REF!</v>
      </c>
      <c r="D1" s="382"/>
      <c r="E1" s="382"/>
      <c r="F1" s="382"/>
      <c r="G1" s="375"/>
      <c r="H1" s="375"/>
      <c r="I1" s="76"/>
      <c r="J1" s="84" t="s">
        <v>185</v>
      </c>
      <c r="K1" s="75" t="e">
        <f>IF(#REF!="","na",#REF!)</f>
        <v>#REF!</v>
      </c>
      <c r="L1" s="375"/>
      <c r="M1" s="375" t="s">
        <v>186</v>
      </c>
    </row>
    <row r="2" spans="2:13" s="71" customFormat="1" x14ac:dyDescent="0.25">
      <c r="B2" s="81" t="s">
        <v>121</v>
      </c>
      <c r="C2" s="73" t="e">
        <f>IF(#REF!="","na",#REF!)</f>
        <v>#REF!</v>
      </c>
      <c r="D2" s="382"/>
      <c r="E2" s="405"/>
      <c r="F2" s="405"/>
      <c r="G2" s="375"/>
      <c r="H2" s="375"/>
      <c r="I2" s="76"/>
      <c r="J2" s="84" t="s">
        <v>187</v>
      </c>
      <c r="K2" s="75" t="e">
        <f>IF(#REF!="","na",#REF!)</f>
        <v>#REF!</v>
      </c>
      <c r="L2" s="375"/>
      <c r="M2" s="383"/>
    </row>
    <row r="3" spans="2:13" s="71" customFormat="1" x14ac:dyDescent="0.25">
      <c r="B3" s="81" t="s">
        <v>122</v>
      </c>
      <c r="C3" s="74" t="e">
        <f>IF(#REF!="","na",#REF!)</f>
        <v>#REF!</v>
      </c>
      <c r="D3" s="382"/>
      <c r="E3" s="405"/>
      <c r="F3" s="382"/>
      <c r="G3" s="375"/>
      <c r="H3" s="388"/>
      <c r="I3" s="407"/>
      <c r="J3" s="436" t="s">
        <v>188</v>
      </c>
      <c r="K3" s="410" t="e">
        <f>#REF!</f>
        <v>#REF!</v>
      </c>
      <c r="L3" s="375"/>
      <c r="M3" s="375"/>
    </row>
    <row r="4" spans="2:13" s="71" customFormat="1" x14ac:dyDescent="0.25">
      <c r="B4" s="81" t="s">
        <v>189</v>
      </c>
      <c r="C4" s="382" t="e">
        <f>#REF!</f>
        <v>#REF!</v>
      </c>
      <c r="D4" s="382"/>
      <c r="E4" s="405"/>
      <c r="F4" s="382"/>
      <c r="G4" s="375"/>
      <c r="H4" s="388"/>
      <c r="I4" s="375"/>
      <c r="J4" s="436" t="s">
        <v>190</v>
      </c>
      <c r="K4" s="410" t="e">
        <f>#REF!</f>
        <v>#REF!</v>
      </c>
      <c r="L4" s="375"/>
      <c r="M4" s="375"/>
    </row>
    <row r="5" spans="2:13" s="71" customFormat="1" x14ac:dyDescent="0.25">
      <c r="B5" s="388"/>
      <c r="C5" s="66"/>
      <c r="D5" s="375"/>
      <c r="E5" s="388"/>
      <c r="F5" s="375"/>
      <c r="G5" s="375"/>
      <c r="H5" s="375"/>
      <c r="I5" s="375"/>
      <c r="J5" s="375"/>
      <c r="K5" s="410" t="e">
        <f>#REF!</f>
        <v>#REF!</v>
      </c>
      <c r="L5" s="407"/>
      <c r="M5" s="375"/>
    </row>
    <row r="6" spans="2:13" x14ac:dyDescent="0.25">
      <c r="B6" s="388"/>
      <c r="C6" s="66"/>
      <c r="D6" s="375"/>
      <c r="E6" s="388"/>
      <c r="F6" s="375"/>
      <c r="G6" s="375"/>
      <c r="H6" s="375"/>
      <c r="I6" s="375"/>
      <c r="J6" s="375"/>
      <c r="K6" s="388"/>
      <c r="L6" s="375"/>
      <c r="M6" s="375"/>
    </row>
    <row r="7" spans="2:13" ht="30" x14ac:dyDescent="0.25">
      <c r="B7" s="80" t="s">
        <v>123</v>
      </c>
      <c r="C7" s="25">
        <f>Budsjett!D3</f>
        <v>2024</v>
      </c>
      <c r="D7" s="25">
        <f>Budsjett!E3</f>
        <v>2025</v>
      </c>
      <c r="E7" s="25">
        <f>Budsjett!F3</f>
        <v>2026</v>
      </c>
      <c r="F7" s="25" t="e">
        <f>Budsjett!#REF!</f>
        <v>#REF!</v>
      </c>
      <c r="G7" s="25" t="e">
        <f>Budsjett!#REF!</f>
        <v>#REF!</v>
      </c>
      <c r="H7" s="25" t="e">
        <f>Budsjett!#REF!</f>
        <v>#REF!</v>
      </c>
      <c r="I7" s="25" t="e">
        <f>Budsjett!#REF!</f>
        <v>#REF!</v>
      </c>
      <c r="J7" s="25" t="e">
        <f>Budsjett!#REF!</f>
        <v>#REF!</v>
      </c>
      <c r="K7" s="25" t="e">
        <f>Budsjett!#REF!</f>
        <v>#REF!</v>
      </c>
      <c r="L7" s="25" t="e">
        <f>Budsjett!#REF!</f>
        <v>#REF!</v>
      </c>
      <c r="M7" s="25" t="s">
        <v>191</v>
      </c>
    </row>
    <row r="8" spans="2:13" x14ac:dyDescent="0.25">
      <c r="B8" s="412" t="s">
        <v>78</v>
      </c>
      <c r="C8" s="31">
        <f>Budsjett!D42</f>
        <v>0</v>
      </c>
      <c r="D8" s="31">
        <f>Budsjett!E42</f>
        <v>0</v>
      </c>
      <c r="E8" s="31">
        <f>Budsjett!F42</f>
        <v>0</v>
      </c>
      <c r="F8" s="31" t="e">
        <f>Budsjett!#REF!</f>
        <v>#REF!</v>
      </c>
      <c r="G8" s="31" t="e">
        <f>Budsjett!#REF!</f>
        <v>#REF!</v>
      </c>
      <c r="H8" s="31" t="e">
        <f>Budsjett!#REF!</f>
        <v>#REF!</v>
      </c>
      <c r="I8" s="31" t="e">
        <f>Budsjett!#REF!</f>
        <v>#REF!</v>
      </c>
      <c r="J8" s="31" t="e">
        <f>Budsjett!#REF!</f>
        <v>#REF!</v>
      </c>
      <c r="K8" s="31" t="e">
        <f>Budsjett!#REF!</f>
        <v>#REF!</v>
      </c>
      <c r="L8" s="31" t="e">
        <f>Budsjett!#REF!</f>
        <v>#REF!</v>
      </c>
      <c r="M8" s="30" t="e">
        <f t="shared" ref="M8:M15" si="0">SUM(C8:L8)</f>
        <v>#REF!</v>
      </c>
    </row>
    <row r="9" spans="2:13" x14ac:dyDescent="0.25">
      <c r="B9" s="412" t="s">
        <v>126</v>
      </c>
      <c r="C9" s="31" t="e">
        <f>Budsjett!#REF!</f>
        <v>#REF!</v>
      </c>
      <c r="D9" s="31" t="e">
        <f>Budsjett!#REF!</f>
        <v>#REF!</v>
      </c>
      <c r="E9" s="31" t="e">
        <f>Budsjett!#REF!</f>
        <v>#REF!</v>
      </c>
      <c r="F9" s="31" t="e">
        <f>Budsjett!#REF!</f>
        <v>#REF!</v>
      </c>
      <c r="G9" s="31" t="e">
        <f>Budsjett!#REF!</f>
        <v>#REF!</v>
      </c>
      <c r="H9" s="31" t="e">
        <f>Budsjett!#REF!</f>
        <v>#REF!</v>
      </c>
      <c r="I9" s="31" t="e">
        <f>Budsjett!#REF!</f>
        <v>#REF!</v>
      </c>
      <c r="J9" s="31" t="e">
        <f>Budsjett!#REF!</f>
        <v>#REF!</v>
      </c>
      <c r="K9" s="31" t="e">
        <f>Budsjett!#REF!</f>
        <v>#REF!</v>
      </c>
      <c r="L9" s="31" t="e">
        <f>Budsjett!#REF!</f>
        <v>#REF!</v>
      </c>
      <c r="M9" s="30" t="e">
        <f t="shared" si="0"/>
        <v>#REF!</v>
      </c>
    </row>
    <row r="10" spans="2:13" x14ac:dyDescent="0.25">
      <c r="B10" s="412" t="s">
        <v>79</v>
      </c>
      <c r="C10" s="31">
        <f>Budsjett!D43</f>
        <v>0</v>
      </c>
      <c r="D10" s="31">
        <f>Budsjett!E43</f>
        <v>0</v>
      </c>
      <c r="E10" s="31">
        <f>Budsjett!F43</f>
        <v>0</v>
      </c>
      <c r="F10" s="31" t="e">
        <f>Budsjett!#REF!</f>
        <v>#REF!</v>
      </c>
      <c r="G10" s="31" t="e">
        <f>Budsjett!#REF!</f>
        <v>#REF!</v>
      </c>
      <c r="H10" s="31" t="e">
        <f>Budsjett!#REF!</f>
        <v>#REF!</v>
      </c>
      <c r="I10" s="31" t="e">
        <f>Budsjett!#REF!</f>
        <v>#REF!</v>
      </c>
      <c r="J10" s="31" t="e">
        <f>Budsjett!#REF!</f>
        <v>#REF!</v>
      </c>
      <c r="K10" s="31" t="e">
        <f>Budsjett!#REF!</f>
        <v>#REF!</v>
      </c>
      <c r="L10" s="31" t="e">
        <f>Budsjett!#REF!</f>
        <v>#REF!</v>
      </c>
      <c r="M10" s="30" t="e">
        <f t="shared" si="0"/>
        <v>#REF!</v>
      </c>
    </row>
    <row r="11" spans="2:13" x14ac:dyDescent="0.25">
      <c r="B11" s="27" t="s">
        <v>192</v>
      </c>
      <c r="C11" s="28" t="e">
        <f>SUM(C8:C10)</f>
        <v>#REF!</v>
      </c>
      <c r="D11" s="28" t="e">
        <f t="shared" ref="D11:L11" si="1">SUM(D8:D10)</f>
        <v>#REF!</v>
      </c>
      <c r="E11" s="28" t="e">
        <f t="shared" si="1"/>
        <v>#REF!</v>
      </c>
      <c r="F11" s="28" t="e">
        <f t="shared" si="1"/>
        <v>#REF!</v>
      </c>
      <c r="G11" s="28" t="e">
        <f t="shared" si="1"/>
        <v>#REF!</v>
      </c>
      <c r="H11" s="28" t="e">
        <f t="shared" si="1"/>
        <v>#REF!</v>
      </c>
      <c r="I11" s="28" t="e">
        <f t="shared" si="1"/>
        <v>#REF!</v>
      </c>
      <c r="J11" s="28" t="e">
        <f t="shared" si="1"/>
        <v>#REF!</v>
      </c>
      <c r="K11" s="28" t="e">
        <f t="shared" si="1"/>
        <v>#REF!</v>
      </c>
      <c r="L11" s="28" t="e">
        <f t="shared" si="1"/>
        <v>#REF!</v>
      </c>
      <c r="M11" s="28" t="e">
        <f t="shared" si="0"/>
        <v>#REF!</v>
      </c>
    </row>
    <row r="12" spans="2:13" x14ac:dyDescent="0.25">
      <c r="B12" s="412" t="s">
        <v>128</v>
      </c>
      <c r="C12" s="31" t="e">
        <f>Budsjett!AN11+Budsjett!AN33+Budsjett!#REF!</f>
        <v>#REF!</v>
      </c>
      <c r="D12" s="31" t="e">
        <f>Budsjett!AO11+Budsjett!AO33+Budsjett!#REF!</f>
        <v>#REF!</v>
      </c>
      <c r="E12" s="31" t="e">
        <f>Budsjett!AP11+Budsjett!AP33+Budsjett!#REF!</f>
        <v>#REF!</v>
      </c>
      <c r="F12" s="31" t="e">
        <f>Budsjett!#REF!+Budsjett!#REF!+Budsjett!#REF!</f>
        <v>#REF!</v>
      </c>
      <c r="G12" s="31" t="e">
        <f>Budsjett!#REF!+Budsjett!#REF!+Budsjett!#REF!</f>
        <v>#REF!</v>
      </c>
      <c r="H12" s="31" t="e">
        <f>Budsjett!#REF!+Budsjett!#REF!+Budsjett!#REF!</f>
        <v>#REF!</v>
      </c>
      <c r="I12" s="31" t="e">
        <f>Budsjett!#REF!+Budsjett!#REF!+Budsjett!#REF!</f>
        <v>#REF!</v>
      </c>
      <c r="J12" s="31" t="e">
        <f>Budsjett!#REF!+Budsjett!#REF!+Budsjett!#REF!</f>
        <v>#REF!</v>
      </c>
      <c r="K12" s="31" t="e">
        <f>Budsjett!#REF!+Budsjett!#REF!+Budsjett!#REF!</f>
        <v>#REF!</v>
      </c>
      <c r="L12" s="31" t="e">
        <f>Budsjett!#REF!+Budsjett!#REF!+Budsjett!#REF!</f>
        <v>#REF!</v>
      </c>
      <c r="M12" s="30" t="e">
        <f t="shared" si="0"/>
        <v>#REF!</v>
      </c>
    </row>
    <row r="13" spans="2:13" x14ac:dyDescent="0.25">
      <c r="B13" s="412" t="s">
        <v>193</v>
      </c>
      <c r="C13" s="31">
        <f>Budsjett!AN19+Budsjett!AN27</f>
        <v>0</v>
      </c>
      <c r="D13" s="31">
        <f>Budsjett!AO19+Budsjett!AO27</f>
        <v>0</v>
      </c>
      <c r="E13" s="31">
        <f>Budsjett!AP19+Budsjett!AP27</f>
        <v>0</v>
      </c>
      <c r="F13" s="31" t="e">
        <f>Budsjett!#REF!+Budsjett!#REF!</f>
        <v>#REF!</v>
      </c>
      <c r="G13" s="31" t="e">
        <f>Budsjett!#REF!+Budsjett!#REF!</f>
        <v>#REF!</v>
      </c>
      <c r="H13" s="31" t="e">
        <f>Budsjett!#REF!+Budsjett!#REF!</f>
        <v>#REF!</v>
      </c>
      <c r="I13" s="31" t="e">
        <f>Budsjett!#REF!+Budsjett!#REF!</f>
        <v>#REF!</v>
      </c>
      <c r="J13" s="31" t="e">
        <f>Budsjett!#REF!+Budsjett!#REF!</f>
        <v>#REF!</v>
      </c>
      <c r="K13" s="31" t="e">
        <f>Budsjett!#REF!+Budsjett!#REF!</f>
        <v>#REF!</v>
      </c>
      <c r="L13" s="31" t="e">
        <f>Budsjett!#REF!+Budsjett!#REF!</f>
        <v>#REF!</v>
      </c>
      <c r="M13" s="30" t="e">
        <f t="shared" si="0"/>
        <v>#REF!</v>
      </c>
    </row>
    <row r="14" spans="2:13" x14ac:dyDescent="0.25">
      <c r="B14" s="412" t="s">
        <v>44</v>
      </c>
      <c r="C14" s="31">
        <f>Budsjett!BB34+Budsjett!BI34</f>
        <v>0</v>
      </c>
      <c r="D14" s="31">
        <f>Budsjett!BC34+Budsjett!BJ34</f>
        <v>0</v>
      </c>
      <c r="E14" s="31">
        <f>Budsjett!BD34+Budsjett!BK34</f>
        <v>0</v>
      </c>
      <c r="F14" s="31" t="e">
        <f>Budsjett!#REF!+Budsjett!#REF!</f>
        <v>#REF!</v>
      </c>
      <c r="G14" s="31" t="e">
        <f>Budsjett!#REF!+Budsjett!#REF!</f>
        <v>#REF!</v>
      </c>
      <c r="H14" s="31" t="e">
        <f>Budsjett!#REF!+Budsjett!#REF!</f>
        <v>#REF!</v>
      </c>
      <c r="I14" s="31" t="e">
        <f>Budsjett!#REF!+Budsjett!#REF!</f>
        <v>#REF!</v>
      </c>
      <c r="J14" s="31" t="e">
        <f>Budsjett!#REF!+Budsjett!#REF!</f>
        <v>#REF!</v>
      </c>
      <c r="K14" s="31" t="e">
        <f>Budsjett!#REF!+Budsjett!#REF!</f>
        <v>#REF!</v>
      </c>
      <c r="L14" s="31" t="e">
        <f>Budsjett!#REF!+Budsjett!#REF!</f>
        <v>#REF!</v>
      </c>
      <c r="M14" s="30" t="e">
        <f t="shared" si="0"/>
        <v>#REF!</v>
      </c>
    </row>
    <row r="15" spans="2:13" x14ac:dyDescent="0.25">
      <c r="B15" s="412" t="s">
        <v>194</v>
      </c>
      <c r="C15" s="31" t="e">
        <f>Budsjett!#REF!</f>
        <v>#REF!</v>
      </c>
      <c r="D15" s="31" t="e">
        <f>Budsjett!#REF!</f>
        <v>#REF!</v>
      </c>
      <c r="E15" s="31" t="e">
        <f>Budsjett!#REF!</f>
        <v>#REF!</v>
      </c>
      <c r="F15" s="31" t="e">
        <f>Budsjett!#REF!</f>
        <v>#REF!</v>
      </c>
      <c r="G15" s="31" t="e">
        <f>Budsjett!#REF!</f>
        <v>#REF!</v>
      </c>
      <c r="H15" s="31" t="e">
        <f>Budsjett!#REF!</f>
        <v>#REF!</v>
      </c>
      <c r="I15" s="31" t="e">
        <f>Budsjett!#REF!</f>
        <v>#REF!</v>
      </c>
      <c r="J15" s="31" t="e">
        <f>Budsjett!#REF!</f>
        <v>#REF!</v>
      </c>
      <c r="K15" s="31" t="e">
        <f>Budsjett!#REF!</f>
        <v>#REF!</v>
      </c>
      <c r="L15" s="31" t="e">
        <f>Budsjett!#REF!</f>
        <v>#REF!</v>
      </c>
      <c r="M15" s="30" t="e">
        <f t="shared" si="0"/>
        <v>#REF!</v>
      </c>
    </row>
    <row r="16" spans="2:13" x14ac:dyDescent="0.25">
      <c r="B16" s="412" t="s">
        <v>102</v>
      </c>
      <c r="C16" s="31" t="e">
        <f>Budsjett!#REF!+Budsjett!#REF!</f>
        <v>#REF!</v>
      </c>
      <c r="D16" s="31" t="e">
        <f>Budsjett!#REF!+Budsjett!#REF!</f>
        <v>#REF!</v>
      </c>
      <c r="E16" s="31" t="e">
        <f>Budsjett!#REF!+Budsjett!#REF!</f>
        <v>#REF!</v>
      </c>
      <c r="F16" s="31" t="e">
        <f>Budsjett!#REF!+Budsjett!#REF!</f>
        <v>#REF!</v>
      </c>
      <c r="G16" s="31" t="e">
        <f>Budsjett!#REF!+Budsjett!#REF!</f>
        <v>#REF!</v>
      </c>
      <c r="H16" s="31" t="e">
        <f>Budsjett!#REF!+Budsjett!#REF!</f>
        <v>#REF!</v>
      </c>
      <c r="I16" s="31" t="e">
        <f>Budsjett!#REF!+Budsjett!#REF!</f>
        <v>#REF!</v>
      </c>
      <c r="J16" s="31" t="e">
        <f>Budsjett!#REF!+Budsjett!#REF!</f>
        <v>#REF!</v>
      </c>
      <c r="K16" s="31" t="e">
        <f>Budsjett!#REF!+Budsjett!#REF!</f>
        <v>#REF!</v>
      </c>
      <c r="L16" s="31" t="e">
        <f>Budsjett!#REF!+Budsjett!#REF!</f>
        <v>#REF!</v>
      </c>
      <c r="M16" s="30" t="e">
        <f t="shared" ref="M16:M18" si="2">SUM(C16:L16)</f>
        <v>#REF!</v>
      </c>
    </row>
    <row r="17" spans="2:15" x14ac:dyDescent="0.25">
      <c r="B17" s="412" t="s">
        <v>195</v>
      </c>
      <c r="C17" s="31" t="e">
        <f>Budsjett!#REF!+Budsjett!D38+Budsjett!#REF!+Budsjett!#REF!+Budsjett!#REF!</f>
        <v>#REF!</v>
      </c>
      <c r="D17" s="31" t="e">
        <f>Budsjett!E38+Budsjett!E39+Budsjett!#REF!+Budsjett!#REF!+Budsjett!#REF!</f>
        <v>#VALUE!</v>
      </c>
      <c r="E17" s="31" t="e">
        <f>Budsjett!F38+Budsjett!F39+Budsjett!#REF!+Budsjett!#REF!+Budsjett!#REF!</f>
        <v>#VALUE!</v>
      </c>
      <c r="F17" s="31" t="e">
        <f>Budsjett!#REF!+Budsjett!#REF!+Budsjett!#REF!+Budsjett!#REF!+Budsjett!#REF!</f>
        <v>#REF!</v>
      </c>
      <c r="G17" s="31" t="e">
        <f>Budsjett!#REF!+Budsjett!#REF!+Budsjett!#REF!+Budsjett!#REF!+Budsjett!#REF!</f>
        <v>#REF!</v>
      </c>
      <c r="H17" s="31" t="e">
        <f>Budsjett!#REF!+Budsjett!#REF!+Budsjett!#REF!+Budsjett!#REF!+Budsjett!#REF!</f>
        <v>#REF!</v>
      </c>
      <c r="I17" s="31" t="e">
        <f>Budsjett!#REF!+Budsjett!#REF!+Budsjett!#REF!+Budsjett!#REF!+Budsjett!#REF!</f>
        <v>#REF!</v>
      </c>
      <c r="J17" s="31" t="e">
        <f>Budsjett!#REF!+Budsjett!#REF!+Budsjett!#REF!+Budsjett!#REF!+Budsjett!#REF!</f>
        <v>#REF!</v>
      </c>
      <c r="K17" s="31" t="e">
        <f>Budsjett!#REF!+Budsjett!#REF!+Budsjett!#REF!+Budsjett!#REF!+Budsjett!#REF!</f>
        <v>#REF!</v>
      </c>
      <c r="L17" s="31" t="e">
        <f>Budsjett!#REF!+Budsjett!#REF!+Budsjett!#REF!+Budsjett!#REF!+Budsjett!#REF!</f>
        <v>#REF!</v>
      </c>
      <c r="M17" s="30" t="e">
        <f t="shared" si="2"/>
        <v>#REF!</v>
      </c>
      <c r="N17" s="375"/>
      <c r="O17" s="375"/>
    </row>
    <row r="18" spans="2:15" x14ac:dyDescent="0.25">
      <c r="B18" s="27" t="s">
        <v>80</v>
      </c>
      <c r="C18" s="28" t="e">
        <f t="shared" ref="C18:L18" si="3">SUM(C12:C17)</f>
        <v>#REF!</v>
      </c>
      <c r="D18" s="28" t="e">
        <f t="shared" si="3"/>
        <v>#REF!</v>
      </c>
      <c r="E18" s="28" t="e">
        <f t="shared" si="3"/>
        <v>#REF!</v>
      </c>
      <c r="F18" s="28" t="e">
        <f t="shared" si="3"/>
        <v>#REF!</v>
      </c>
      <c r="G18" s="28" t="e">
        <f t="shared" si="3"/>
        <v>#REF!</v>
      </c>
      <c r="H18" s="28" t="e">
        <f t="shared" si="3"/>
        <v>#REF!</v>
      </c>
      <c r="I18" s="28" t="e">
        <f t="shared" si="3"/>
        <v>#REF!</v>
      </c>
      <c r="J18" s="28" t="e">
        <f t="shared" si="3"/>
        <v>#REF!</v>
      </c>
      <c r="K18" s="28" t="e">
        <f t="shared" si="3"/>
        <v>#REF!</v>
      </c>
      <c r="L18" s="28" t="e">
        <f t="shared" si="3"/>
        <v>#REF!</v>
      </c>
      <c r="M18" s="28" t="e">
        <f t="shared" si="2"/>
        <v>#REF!</v>
      </c>
      <c r="N18" s="375"/>
      <c r="O18" s="375"/>
    </row>
    <row r="19" spans="2:15" x14ac:dyDescent="0.25">
      <c r="B19" s="27" t="s">
        <v>142</v>
      </c>
      <c r="C19" s="28" t="e">
        <f t="shared" ref="C19:M19" si="4">C18+C11</f>
        <v>#REF!</v>
      </c>
      <c r="D19" s="28" t="e">
        <f t="shared" si="4"/>
        <v>#REF!</v>
      </c>
      <c r="E19" s="28" t="e">
        <f t="shared" si="4"/>
        <v>#REF!</v>
      </c>
      <c r="F19" s="28" t="e">
        <f t="shared" si="4"/>
        <v>#REF!</v>
      </c>
      <c r="G19" s="28" t="e">
        <f t="shared" si="4"/>
        <v>#REF!</v>
      </c>
      <c r="H19" s="28" t="e">
        <f t="shared" si="4"/>
        <v>#REF!</v>
      </c>
      <c r="I19" s="28" t="e">
        <f t="shared" si="4"/>
        <v>#REF!</v>
      </c>
      <c r="J19" s="28" t="e">
        <f t="shared" si="4"/>
        <v>#REF!</v>
      </c>
      <c r="K19" s="28" t="e">
        <f t="shared" si="4"/>
        <v>#REF!</v>
      </c>
      <c r="L19" s="28" t="e">
        <f t="shared" si="4"/>
        <v>#REF!</v>
      </c>
      <c r="M19" s="28" t="e">
        <f t="shared" si="4"/>
        <v>#REF!</v>
      </c>
      <c r="N19" s="375"/>
      <c r="O19" s="375"/>
    </row>
    <row r="21" spans="2:15" x14ac:dyDescent="0.25">
      <c r="B21" s="26" t="s">
        <v>144</v>
      </c>
      <c r="C21" s="29" t="e">
        <f>C13+C14+C10+C16</f>
        <v>#REF!</v>
      </c>
      <c r="D21" s="29" t="e">
        <f t="shared" ref="D21:M21" si="5">D13+D14+D10+D16</f>
        <v>#REF!</v>
      </c>
      <c r="E21" s="29" t="e">
        <f t="shared" si="5"/>
        <v>#REF!</v>
      </c>
      <c r="F21" s="29" t="e">
        <f t="shared" si="5"/>
        <v>#REF!</v>
      </c>
      <c r="G21" s="29" t="e">
        <f t="shared" si="5"/>
        <v>#REF!</v>
      </c>
      <c r="H21" s="29" t="e">
        <f t="shared" si="5"/>
        <v>#REF!</v>
      </c>
      <c r="I21" s="29" t="e">
        <f t="shared" si="5"/>
        <v>#REF!</v>
      </c>
      <c r="J21" s="29" t="e">
        <f t="shared" si="5"/>
        <v>#REF!</v>
      </c>
      <c r="K21" s="29" t="e">
        <f t="shared" si="5"/>
        <v>#REF!</v>
      </c>
      <c r="L21" s="29" t="e">
        <f t="shared" si="5"/>
        <v>#REF!</v>
      </c>
      <c r="M21" s="29" t="e">
        <f t="shared" si="5"/>
        <v>#REF!</v>
      </c>
      <c r="N21" s="413"/>
      <c r="O21" s="375"/>
    </row>
    <row r="22" spans="2:15" x14ac:dyDescent="0.25">
      <c r="B22" s="17"/>
      <c r="C22" s="17"/>
      <c r="D22" s="375"/>
      <c r="E22" s="375"/>
      <c r="F22" s="375"/>
      <c r="G22" s="375"/>
      <c r="H22" s="375"/>
      <c r="I22" s="375"/>
      <c r="J22" s="375"/>
      <c r="K22" s="375"/>
      <c r="L22" s="375"/>
      <c r="M22" s="375"/>
      <c r="N22" s="375"/>
      <c r="O22" s="375"/>
    </row>
    <row r="23" spans="2:15" x14ac:dyDescent="0.25">
      <c r="B23" s="452" t="s">
        <v>145</v>
      </c>
      <c r="C23" s="461" t="e">
        <f>#REF!</f>
        <v>#REF!</v>
      </c>
      <c r="D23" s="462"/>
      <c r="E23" s="462"/>
      <c r="F23" s="462"/>
      <c r="G23" s="462"/>
      <c r="H23" s="462"/>
      <c r="I23" s="462"/>
      <c r="J23" s="463"/>
      <c r="K23" s="414"/>
      <c r="L23" s="415" t="s">
        <v>146</v>
      </c>
      <c r="M23" s="417">
        <f>Budsjett!D47</f>
        <v>0</v>
      </c>
      <c r="N23" s="375"/>
      <c r="O23" s="375"/>
    </row>
    <row r="24" spans="2:15" x14ac:dyDescent="0.25">
      <c r="B24" s="453"/>
      <c r="C24" s="464"/>
      <c r="D24" s="465"/>
      <c r="E24" s="465"/>
      <c r="F24" s="465"/>
      <c r="G24" s="465"/>
      <c r="H24" s="465"/>
      <c r="I24" s="465"/>
      <c r="J24" s="466"/>
      <c r="K24" s="414"/>
      <c r="L24" s="415" t="s">
        <v>147</v>
      </c>
      <c r="M24" s="417">
        <f>Budsjett!D48</f>
        <v>0</v>
      </c>
      <c r="N24" s="375"/>
      <c r="O24" s="375"/>
    </row>
    <row r="25" spans="2:15" ht="15" customHeight="1" x14ac:dyDescent="0.25">
      <c r="B25" s="454"/>
      <c r="C25" s="467"/>
      <c r="D25" s="468"/>
      <c r="E25" s="468"/>
      <c r="F25" s="468"/>
      <c r="G25" s="468"/>
      <c r="H25" s="468"/>
      <c r="I25" s="468"/>
      <c r="J25" s="469"/>
      <c r="K25" s="414"/>
      <c r="L25" s="415" t="s">
        <v>148</v>
      </c>
      <c r="M25" s="418">
        <f>IFERROR(-M10/SUM(M18:M18),0)</f>
        <v>0</v>
      </c>
      <c r="N25" s="126"/>
      <c r="O25" s="419"/>
    </row>
    <row r="26" spans="2:15" x14ac:dyDescent="0.25">
      <c r="B26" s="39" t="s">
        <v>149</v>
      </c>
      <c r="C26" s="375"/>
      <c r="D26" s="420"/>
      <c r="E26" s="375"/>
      <c r="F26" s="420"/>
      <c r="G26" s="420"/>
      <c r="H26" s="420"/>
      <c r="I26" s="420"/>
      <c r="J26" s="421"/>
      <c r="K26" s="388"/>
      <c r="L26" s="388"/>
      <c r="M26" s="388"/>
      <c r="N26" s="375"/>
      <c r="O26" s="419"/>
    </row>
    <row r="27" spans="2:15" ht="36" customHeight="1" x14ac:dyDescent="0.25">
      <c r="B27" s="450"/>
      <c r="C27" s="451"/>
      <c r="D27" s="422"/>
      <c r="E27" s="423"/>
      <c r="F27" s="424"/>
      <c r="G27" s="424"/>
      <c r="H27" s="424"/>
      <c r="I27" s="425"/>
      <c r="J27" s="422"/>
      <c r="K27" s="388"/>
      <c r="L27" s="388"/>
      <c r="M27" s="388"/>
      <c r="N27" s="375"/>
      <c r="O27" s="375"/>
    </row>
    <row r="28" spans="2:15" x14ac:dyDescent="0.25">
      <c r="B28" s="426" t="s">
        <v>150</v>
      </c>
      <c r="C28" s="427"/>
      <c r="D28" s="422" t="s">
        <v>151</v>
      </c>
      <c r="E28" s="428" t="s">
        <v>152</v>
      </c>
      <c r="F28" s="429"/>
      <c r="G28" s="430"/>
      <c r="H28" s="430"/>
      <c r="I28" s="431"/>
      <c r="J28" s="422" t="s">
        <v>151</v>
      </c>
      <c r="K28" s="388"/>
      <c r="L28" s="388"/>
      <c r="M28" s="388"/>
      <c r="N28" s="375"/>
      <c r="O28" s="375"/>
    </row>
    <row r="29" spans="2:15" x14ac:dyDescent="0.25">
      <c r="B29" s="426" t="e">
        <f>#REF!</f>
        <v>#REF!</v>
      </c>
      <c r="C29" s="427"/>
      <c r="D29" s="375"/>
      <c r="E29" s="433" t="e">
        <f>#REF!</f>
        <v>#REF!</v>
      </c>
      <c r="F29" s="421"/>
      <c r="G29" s="421"/>
      <c r="H29" s="421"/>
      <c r="I29" s="434"/>
      <c r="J29" s="422"/>
      <c r="K29" s="375"/>
      <c r="L29" s="375"/>
      <c r="M29" s="375"/>
      <c r="N29" s="375"/>
      <c r="O29" s="375"/>
    </row>
  </sheetData>
  <sheetProtection password="FF04" sheet="1" objects="1" scenarios="1"/>
  <mergeCells count="3">
    <mergeCell ref="B23:B25"/>
    <mergeCell ref="C23:J25"/>
    <mergeCell ref="B27:C27"/>
  </mergeCells>
  <conditionalFormatting sqref="M2">
    <cfRule type="expression" dxfId="64" priority="1" stopIfTrue="1">
      <formula>#REF!="NEI"</formula>
    </cfRule>
  </conditionalFormatting>
  <pageMargins left="0.43" right="0.22" top="0.35" bottom="0.36" header="0.31496062992125984" footer="0.23622047244094491"/>
  <pageSetup paperSize="9" scale="80" fitToHeight="0"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FFFF00"/>
  </sheetPr>
  <dimension ref="B1:Q39"/>
  <sheetViews>
    <sheetView showGridLines="0" zoomScaleNormal="100" workbookViewId="0">
      <selection activeCell="E23" sqref="E23"/>
    </sheetView>
  </sheetViews>
  <sheetFormatPr baseColWidth="10" defaultColWidth="9.140625" defaultRowHeight="15" x14ac:dyDescent="0.25"/>
  <cols>
    <col min="1" max="1" width="1.5703125" style="118" customWidth="1"/>
    <col min="2" max="2" width="48.5703125" style="118" customWidth="1"/>
    <col min="3" max="6" width="10.85546875" style="118" customWidth="1"/>
    <col min="7" max="7" width="12.85546875" style="118" customWidth="1"/>
    <col min="8" max="13" width="10.85546875" style="118" customWidth="1"/>
    <col min="14" max="14" width="8.28515625" style="118" bestFit="1" customWidth="1"/>
    <col min="15" max="15" width="6.42578125" style="118" customWidth="1"/>
    <col min="16" max="16" width="10.5703125" style="118" customWidth="1"/>
    <col min="17" max="16384" width="9.140625" style="118"/>
  </cols>
  <sheetData>
    <row r="1" spans="2:13" x14ac:dyDescent="0.25">
      <c r="B1" s="117" t="s">
        <v>196</v>
      </c>
    </row>
    <row r="3" spans="2:13" x14ac:dyDescent="0.25">
      <c r="B3" s="118" t="s">
        <v>197</v>
      </c>
      <c r="C3" s="396">
        <v>7.5</v>
      </c>
      <c r="E3" s="124" t="s">
        <v>198</v>
      </c>
      <c r="G3" s="132"/>
    </row>
    <row r="4" spans="2:13" x14ac:dyDescent="0.25">
      <c r="G4" s="132"/>
    </row>
    <row r="5" spans="2:13" x14ac:dyDescent="0.25">
      <c r="B5" s="127" t="s">
        <v>199</v>
      </c>
      <c r="G5" s="132"/>
    </row>
    <row r="6" spans="2:13" x14ac:dyDescent="0.25">
      <c r="B6" s="78"/>
    </row>
    <row r="7" spans="2:13" x14ac:dyDescent="0.25">
      <c r="B7" s="119" t="s">
        <v>200</v>
      </c>
      <c r="C7" s="120">
        <f>Budsjett!D3</f>
        <v>2024</v>
      </c>
      <c r="D7" s="120">
        <f>Budsjett!E3</f>
        <v>2025</v>
      </c>
      <c r="E7" s="120">
        <f>Budsjett!F3</f>
        <v>2026</v>
      </c>
      <c r="F7" s="120" t="e">
        <f>Budsjett!#REF!</f>
        <v>#REF!</v>
      </c>
      <c r="G7" s="120" t="e">
        <f>Budsjett!#REF!</f>
        <v>#REF!</v>
      </c>
      <c r="H7" s="120" t="e">
        <f>Budsjett!#REF!</f>
        <v>#REF!</v>
      </c>
      <c r="I7" s="120" t="e">
        <f>Budsjett!#REF!</f>
        <v>#REF!</v>
      </c>
      <c r="J7" s="120" t="e">
        <f>Budsjett!#REF!</f>
        <v>#REF!</v>
      </c>
      <c r="K7" s="120" t="e">
        <f>Budsjett!#REF!</f>
        <v>#REF!</v>
      </c>
      <c r="L7" s="120" t="e">
        <f>Budsjett!#REF!</f>
        <v>#REF!</v>
      </c>
      <c r="M7" s="120" t="s">
        <v>57</v>
      </c>
    </row>
    <row r="8" spans="2:13" x14ac:dyDescent="0.25">
      <c r="B8" s="118" t="s">
        <v>201</v>
      </c>
      <c r="C8" s="121" t="e">
        <f>SUM(Budsjett!#REF!+Budsjett!#REF!)/$C$3</f>
        <v>#REF!</v>
      </c>
      <c r="D8" s="121" t="e">
        <f>SUM(Budsjett!#REF!+Budsjett!#REF!)/$C$3</f>
        <v>#REF!</v>
      </c>
      <c r="E8" s="121" t="e">
        <f>SUM(Budsjett!#REF!+Budsjett!#REF!)/$C$3</f>
        <v>#REF!</v>
      </c>
      <c r="F8" s="121" t="e">
        <f>SUM(Budsjett!#REF!+Budsjett!#REF!)/$C$3</f>
        <v>#REF!</v>
      </c>
      <c r="G8" s="121" t="e">
        <f>SUM(Budsjett!#REF!+Budsjett!#REF!)/$C$3</f>
        <v>#REF!</v>
      </c>
      <c r="H8" s="121" t="e">
        <f>SUM(Budsjett!#REF!+Budsjett!#REF!)/$C$3</f>
        <v>#REF!</v>
      </c>
      <c r="I8" s="121" t="e">
        <f>SUM(Budsjett!#REF!+Budsjett!#REF!)/$C$3</f>
        <v>#REF!</v>
      </c>
      <c r="J8" s="121" t="e">
        <f>SUM(Budsjett!#REF!+Budsjett!#REF!)/$C$3</f>
        <v>#REF!</v>
      </c>
      <c r="K8" s="121" t="e">
        <f>SUM(Budsjett!#REF!+Budsjett!#REF!)/$C$3</f>
        <v>#REF!</v>
      </c>
      <c r="L8" s="121" t="e">
        <f>SUM(Budsjett!#REF!+Budsjett!#REF!)/$C$3</f>
        <v>#REF!</v>
      </c>
      <c r="M8" s="121" t="e">
        <f>SUM(C8:L8)</f>
        <v>#REF!</v>
      </c>
    </row>
    <row r="9" spans="2:13" x14ac:dyDescent="0.25">
      <c r="B9" s="119" t="s">
        <v>202</v>
      </c>
      <c r="C9" s="120"/>
      <c r="D9" s="120"/>
      <c r="E9" s="120"/>
      <c r="F9" s="120"/>
      <c r="G9" s="120"/>
      <c r="H9" s="120"/>
      <c r="I9" s="120"/>
      <c r="J9" s="120"/>
      <c r="K9" s="120"/>
      <c r="L9" s="120"/>
      <c r="M9" s="120"/>
    </row>
    <row r="10" spans="2:13" x14ac:dyDescent="0.25">
      <c r="B10" s="118" t="s">
        <v>203</v>
      </c>
      <c r="C10" s="121" t="e">
        <f>SUM(Budsjett!#REF!+Budsjett!#REF!+Budsjett!#REF!+Budsjett!#REF!+Budsjett!#REF!)/$C$3</f>
        <v>#REF!</v>
      </c>
      <c r="D10" s="121" t="e">
        <f>SUM(Budsjett!#REF!+Budsjett!#REF!+Budsjett!#REF!+Budsjett!#REF!+Budsjett!#REF!)/$C$3</f>
        <v>#REF!</v>
      </c>
      <c r="E10" s="121" t="e">
        <f>SUM(Budsjett!#REF!+Budsjett!#REF!+Budsjett!#REF!+Budsjett!#REF!+Budsjett!#REF!)/$C$3</f>
        <v>#REF!</v>
      </c>
      <c r="F10" s="121" t="e">
        <f>SUM(Budsjett!#REF!+Budsjett!#REF!+Budsjett!#REF!+Budsjett!#REF!+Budsjett!#REF!)/$C$3</f>
        <v>#REF!</v>
      </c>
      <c r="G10" s="121" t="e">
        <f>SUM(Budsjett!#REF!+Budsjett!#REF!+Budsjett!#REF!+Budsjett!#REF!+Budsjett!#REF!)/$C$3</f>
        <v>#REF!</v>
      </c>
      <c r="H10" s="121" t="e">
        <f>SUM(Budsjett!#REF!+Budsjett!#REF!+Budsjett!#REF!+Budsjett!#REF!+Budsjett!#REF!)/$C$3</f>
        <v>#REF!</v>
      </c>
      <c r="I10" s="121" t="e">
        <f>SUM(Budsjett!#REF!+Budsjett!#REF!+Budsjett!#REF!+Budsjett!#REF!+Budsjett!#REF!)/$C$3</f>
        <v>#REF!</v>
      </c>
      <c r="J10" s="121" t="e">
        <f>SUM(Budsjett!#REF!+Budsjett!#REF!+Budsjett!#REF!+Budsjett!#REF!+Budsjett!#REF!)/$C$3</f>
        <v>#REF!</v>
      </c>
      <c r="K10" s="121" t="e">
        <f>SUM(Budsjett!#REF!+Budsjett!#REF!+Budsjett!#REF!+Budsjett!#REF!+Budsjett!#REF!)/$C$3</f>
        <v>#REF!</v>
      </c>
      <c r="L10" s="121" t="e">
        <f>SUM(Budsjett!#REF!+Budsjett!#REF!+Budsjett!#REF!+Budsjett!#REF!+Budsjett!#REF!)/$C$3</f>
        <v>#REF!</v>
      </c>
      <c r="M10" s="121" t="e">
        <f>SUM(C10:L10)</f>
        <v>#REF!</v>
      </c>
    </row>
    <row r="11" spans="2:13" s="122" customFormat="1" x14ac:dyDescent="0.25">
      <c r="B11" s="122" t="s">
        <v>204</v>
      </c>
      <c r="C11" s="123" t="e">
        <f>Budsjett!#REF!/'EU-budsjett'!C3</f>
        <v>#REF!</v>
      </c>
      <c r="D11" s="123" t="e">
        <f>Budsjett!#REF!/$C$3</f>
        <v>#REF!</v>
      </c>
      <c r="E11" s="123" t="e">
        <f>Budsjett!#REF!/$C$3</f>
        <v>#REF!</v>
      </c>
      <c r="F11" s="123" t="e">
        <f>Budsjett!#REF!/$C$3</f>
        <v>#REF!</v>
      </c>
      <c r="G11" s="123" t="e">
        <f>Budsjett!#REF!/$C$3</f>
        <v>#REF!</v>
      </c>
      <c r="H11" s="123" t="e">
        <f>Budsjett!#REF!/$C$3</f>
        <v>#REF!</v>
      </c>
      <c r="I11" s="123" t="e">
        <f>Budsjett!#REF!/$C$3</f>
        <v>#REF!</v>
      </c>
      <c r="J11" s="123" t="e">
        <f>Budsjett!#REF!/$C$3</f>
        <v>#REF!</v>
      </c>
      <c r="K11" s="123" t="e">
        <f>Budsjett!#REF!/$C$3</f>
        <v>#REF!</v>
      </c>
      <c r="L11" s="123" t="e">
        <f>Budsjett!#REF!/$C$3</f>
        <v>#REF!</v>
      </c>
      <c r="M11" s="123" t="e">
        <f>SUM(C11:L11)</f>
        <v>#REF!</v>
      </c>
    </row>
    <row r="12" spans="2:13" x14ac:dyDescent="0.25">
      <c r="B12" s="119" t="s">
        <v>205</v>
      </c>
      <c r="C12" s="120"/>
      <c r="D12" s="120"/>
      <c r="E12" s="120"/>
      <c r="F12" s="120"/>
      <c r="G12" s="120"/>
      <c r="H12" s="120"/>
      <c r="I12" s="120"/>
      <c r="J12" s="120"/>
      <c r="K12" s="120"/>
      <c r="L12" s="120"/>
      <c r="M12" s="120"/>
    </row>
    <row r="13" spans="2:13" x14ac:dyDescent="0.25">
      <c r="B13" s="118" t="s">
        <v>206</v>
      </c>
      <c r="C13" s="121" t="e">
        <f>Budsjett!#REF!/$C$3</f>
        <v>#REF!</v>
      </c>
      <c r="D13" s="121" t="e">
        <f>Budsjett!#REF!/$C$3</f>
        <v>#REF!</v>
      </c>
      <c r="E13" s="121" t="e">
        <f>Budsjett!#REF!/$C$3</f>
        <v>#REF!</v>
      </c>
      <c r="F13" s="121" t="e">
        <f>Budsjett!#REF!/$C$3</f>
        <v>#REF!</v>
      </c>
      <c r="G13" s="121" t="e">
        <f>Budsjett!#REF!/$C$3</f>
        <v>#REF!</v>
      </c>
      <c r="H13" s="121" t="e">
        <f>Budsjett!#REF!/$C$3</f>
        <v>#REF!</v>
      </c>
      <c r="I13" s="121" t="e">
        <f>Budsjett!#REF!/$C$3</f>
        <v>#REF!</v>
      </c>
      <c r="J13" s="121" t="e">
        <f>Budsjett!#REF!/$C$3</f>
        <v>#REF!</v>
      </c>
      <c r="K13" s="121" t="e">
        <f>Budsjett!#REF!/$C$3</f>
        <v>#REF!</v>
      </c>
      <c r="L13" s="121" t="e">
        <f>Budsjett!#REF!/$C$3</f>
        <v>#REF!</v>
      </c>
      <c r="M13" s="121" t="e">
        <f>SUM(C13:L13)</f>
        <v>#REF!</v>
      </c>
    </row>
    <row r="14" spans="2:13" x14ac:dyDescent="0.25">
      <c r="B14" s="118" t="s">
        <v>207</v>
      </c>
      <c r="C14" s="121" t="e">
        <f>-Budsjett!#REF!/$C$3</f>
        <v>#REF!</v>
      </c>
      <c r="D14" s="121" t="e">
        <f>-Budsjett!#REF!/$C$3</f>
        <v>#REF!</v>
      </c>
      <c r="E14" s="121" t="e">
        <f>-Budsjett!#REF!/$C$3</f>
        <v>#REF!</v>
      </c>
      <c r="F14" s="121" t="e">
        <f>-Budsjett!#REF!/$C$3</f>
        <v>#REF!</v>
      </c>
      <c r="G14" s="121" t="e">
        <f>-Budsjett!#REF!/$C$3</f>
        <v>#REF!</v>
      </c>
      <c r="H14" s="121" t="e">
        <f>-Budsjett!#REF!/$C$3</f>
        <v>#REF!</v>
      </c>
      <c r="I14" s="121" t="e">
        <f>-Budsjett!#REF!/$C$3</f>
        <v>#REF!</v>
      </c>
      <c r="J14" s="121" t="e">
        <f>-Budsjett!#REF!/$C$3</f>
        <v>#REF!</v>
      </c>
      <c r="K14" s="121" t="e">
        <f>-Budsjett!#REF!/$C$3</f>
        <v>#REF!</v>
      </c>
      <c r="L14" s="121" t="e">
        <f>-Budsjett!#REF!/$C$3</f>
        <v>#REF!</v>
      </c>
      <c r="M14" s="121" t="e">
        <f>SUM(C14:L14)</f>
        <v>#REF!</v>
      </c>
    </row>
    <row r="15" spans="2:13" x14ac:dyDescent="0.25">
      <c r="B15" s="27" t="s">
        <v>208</v>
      </c>
      <c r="C15" s="115" t="e">
        <f>C8+C10+C11+C13+C14</f>
        <v>#REF!</v>
      </c>
      <c r="D15" s="115" t="e">
        <f t="shared" ref="D15:M15" si="0">D8+D10+D11+D13+D14</f>
        <v>#REF!</v>
      </c>
      <c r="E15" s="115" t="e">
        <f t="shared" si="0"/>
        <v>#REF!</v>
      </c>
      <c r="F15" s="115" t="e">
        <f t="shared" si="0"/>
        <v>#REF!</v>
      </c>
      <c r="G15" s="115" t="e">
        <f t="shared" si="0"/>
        <v>#REF!</v>
      </c>
      <c r="H15" s="115" t="e">
        <f t="shared" si="0"/>
        <v>#REF!</v>
      </c>
      <c r="I15" s="115" t="e">
        <f t="shared" si="0"/>
        <v>#REF!</v>
      </c>
      <c r="J15" s="115" t="e">
        <f t="shared" si="0"/>
        <v>#REF!</v>
      </c>
      <c r="K15" s="115" t="e">
        <f t="shared" si="0"/>
        <v>#REF!</v>
      </c>
      <c r="L15" s="115" t="e">
        <f t="shared" si="0"/>
        <v>#REF!</v>
      </c>
      <c r="M15" s="115" t="e">
        <f t="shared" si="0"/>
        <v>#REF!</v>
      </c>
    </row>
    <row r="17" spans="2:14" x14ac:dyDescent="0.25">
      <c r="B17" s="119" t="s">
        <v>199</v>
      </c>
      <c r="C17" s="120"/>
      <c r="D17" s="120"/>
      <c r="E17" s="120"/>
      <c r="F17" s="120"/>
      <c r="G17" s="120"/>
      <c r="H17" s="120"/>
      <c r="I17" s="120"/>
      <c r="J17" s="120"/>
      <c r="K17" s="120"/>
      <c r="L17" s="120"/>
      <c r="M17" s="120"/>
    </row>
    <row r="18" spans="2:14" x14ac:dyDescent="0.25">
      <c r="B18" s="118" t="s">
        <v>208</v>
      </c>
      <c r="C18" s="121" t="e">
        <f t="shared" ref="C18:L18" si="1">C15</f>
        <v>#REF!</v>
      </c>
      <c r="D18" s="121" t="e">
        <f t="shared" si="1"/>
        <v>#REF!</v>
      </c>
      <c r="E18" s="121" t="e">
        <f t="shared" si="1"/>
        <v>#REF!</v>
      </c>
      <c r="F18" s="121" t="e">
        <f t="shared" si="1"/>
        <v>#REF!</v>
      </c>
      <c r="G18" s="121" t="e">
        <f t="shared" si="1"/>
        <v>#REF!</v>
      </c>
      <c r="H18" s="121" t="e">
        <f t="shared" si="1"/>
        <v>#REF!</v>
      </c>
      <c r="I18" s="121" t="e">
        <f t="shared" si="1"/>
        <v>#REF!</v>
      </c>
      <c r="J18" s="121" t="e">
        <f t="shared" si="1"/>
        <v>#REF!</v>
      </c>
      <c r="K18" s="121" t="e">
        <f t="shared" si="1"/>
        <v>#REF!</v>
      </c>
      <c r="L18" s="121" t="e">
        <f t="shared" si="1"/>
        <v>#REF!</v>
      </c>
      <c r="M18" s="121" t="e">
        <f>SUM(C18:L18)</f>
        <v>#REF!</v>
      </c>
    </row>
    <row r="19" spans="2:14" x14ac:dyDescent="0.25">
      <c r="B19" s="118" t="s">
        <v>209</v>
      </c>
      <c r="C19" s="121" t="e">
        <f>C18*0.25</f>
        <v>#REF!</v>
      </c>
      <c r="D19" s="121" t="e">
        <f t="shared" ref="D19:L19" si="2">D18*0.25</f>
        <v>#REF!</v>
      </c>
      <c r="E19" s="121" t="e">
        <f t="shared" si="2"/>
        <v>#REF!</v>
      </c>
      <c r="F19" s="121" t="e">
        <f t="shared" si="2"/>
        <v>#REF!</v>
      </c>
      <c r="G19" s="121" t="e">
        <f t="shared" si="2"/>
        <v>#REF!</v>
      </c>
      <c r="H19" s="121" t="e">
        <f t="shared" si="2"/>
        <v>#REF!</v>
      </c>
      <c r="I19" s="121" t="e">
        <f t="shared" si="2"/>
        <v>#REF!</v>
      </c>
      <c r="J19" s="121" t="e">
        <f t="shared" si="2"/>
        <v>#REF!</v>
      </c>
      <c r="K19" s="121" t="e">
        <f t="shared" si="2"/>
        <v>#REF!</v>
      </c>
      <c r="L19" s="121" t="e">
        <f t="shared" si="2"/>
        <v>#REF!</v>
      </c>
      <c r="M19" s="121" t="e">
        <f t="shared" ref="M19" si="3">SUM(C19:L19)</f>
        <v>#REF!</v>
      </c>
    </row>
    <row r="20" spans="2:14" x14ac:dyDescent="0.25">
      <c r="B20" s="27" t="s">
        <v>210</v>
      </c>
      <c r="C20" s="115" t="e">
        <f>SUM(C18:C19)</f>
        <v>#REF!</v>
      </c>
      <c r="D20" s="115" t="e">
        <f t="shared" ref="D20:L20" si="4">SUM(D18:D19)</f>
        <v>#REF!</v>
      </c>
      <c r="E20" s="115" t="e">
        <f t="shared" si="4"/>
        <v>#REF!</v>
      </c>
      <c r="F20" s="115" t="e">
        <f t="shared" si="4"/>
        <v>#REF!</v>
      </c>
      <c r="G20" s="115" t="e">
        <f t="shared" si="4"/>
        <v>#REF!</v>
      </c>
      <c r="H20" s="115" t="e">
        <f t="shared" si="4"/>
        <v>#REF!</v>
      </c>
      <c r="I20" s="115" t="e">
        <f t="shared" si="4"/>
        <v>#REF!</v>
      </c>
      <c r="J20" s="115" t="e">
        <f t="shared" si="4"/>
        <v>#REF!</v>
      </c>
      <c r="K20" s="115" t="e">
        <f t="shared" si="4"/>
        <v>#REF!</v>
      </c>
      <c r="L20" s="115" t="e">
        <f t="shared" si="4"/>
        <v>#REF!</v>
      </c>
      <c r="M20" s="115" t="e">
        <f>SUM(C20:L20)</f>
        <v>#REF!</v>
      </c>
    </row>
    <row r="21" spans="2:14" x14ac:dyDescent="0.25">
      <c r="B21" s="27" t="s">
        <v>211</v>
      </c>
      <c r="C21" s="115" t="e">
        <f>C20</f>
        <v>#REF!</v>
      </c>
      <c r="D21" s="115" t="e">
        <f t="shared" ref="D21:L21" si="5">D20</f>
        <v>#REF!</v>
      </c>
      <c r="E21" s="115" t="e">
        <f t="shared" si="5"/>
        <v>#REF!</v>
      </c>
      <c r="F21" s="115" t="e">
        <f t="shared" si="5"/>
        <v>#REF!</v>
      </c>
      <c r="G21" s="115" t="e">
        <f t="shared" si="5"/>
        <v>#REF!</v>
      </c>
      <c r="H21" s="115" t="e">
        <f t="shared" si="5"/>
        <v>#REF!</v>
      </c>
      <c r="I21" s="115" t="e">
        <f t="shared" si="5"/>
        <v>#REF!</v>
      </c>
      <c r="J21" s="115" t="e">
        <f t="shared" si="5"/>
        <v>#REF!</v>
      </c>
      <c r="K21" s="115" t="e">
        <f t="shared" si="5"/>
        <v>#REF!</v>
      </c>
      <c r="L21" s="115" t="e">
        <f t="shared" si="5"/>
        <v>#REF!</v>
      </c>
      <c r="M21" s="115" t="e">
        <f>SUM(C21:L21)</f>
        <v>#REF!</v>
      </c>
      <c r="N21" s="116"/>
    </row>
    <row r="23" spans="2:14" x14ac:dyDescent="0.25">
      <c r="B23" s="118" t="s">
        <v>212</v>
      </c>
      <c r="C23" s="59" t="e">
        <f>-C20*$C$3</f>
        <v>#REF!</v>
      </c>
      <c r="D23" s="59" t="e">
        <f t="shared" ref="D23:L23" si="6">-D21*$C$3</f>
        <v>#REF!</v>
      </c>
      <c r="E23" s="59" t="e">
        <f t="shared" si="6"/>
        <v>#REF!</v>
      </c>
      <c r="F23" s="59" t="e">
        <f t="shared" si="6"/>
        <v>#REF!</v>
      </c>
      <c r="G23" s="59" t="e">
        <f t="shared" si="6"/>
        <v>#REF!</v>
      </c>
      <c r="H23" s="59" t="e">
        <f t="shared" si="6"/>
        <v>#REF!</v>
      </c>
      <c r="I23" s="59" t="e">
        <f t="shared" si="6"/>
        <v>#REF!</v>
      </c>
      <c r="J23" s="59" t="e">
        <f t="shared" si="6"/>
        <v>#REF!</v>
      </c>
      <c r="K23" s="59" t="e">
        <f t="shared" si="6"/>
        <v>#REF!</v>
      </c>
      <c r="L23" s="59" t="e">
        <f t="shared" si="6"/>
        <v>#REF!</v>
      </c>
      <c r="M23" s="125"/>
    </row>
    <row r="25" spans="2:14" x14ac:dyDescent="0.25">
      <c r="B25" s="127" t="s">
        <v>213</v>
      </c>
    </row>
    <row r="26" spans="2:14" x14ac:dyDescent="0.25">
      <c r="B26" s="119"/>
      <c r="C26" s="120">
        <f t="shared" ref="C26:L26" si="7">C7</f>
        <v>2024</v>
      </c>
      <c r="D26" s="120">
        <f t="shared" si="7"/>
        <v>2025</v>
      </c>
      <c r="E26" s="120">
        <f t="shared" si="7"/>
        <v>2026</v>
      </c>
      <c r="F26" s="120" t="e">
        <f t="shared" si="7"/>
        <v>#REF!</v>
      </c>
      <c r="G26" s="120" t="e">
        <f t="shared" si="7"/>
        <v>#REF!</v>
      </c>
      <c r="H26" s="120" t="e">
        <f t="shared" si="7"/>
        <v>#REF!</v>
      </c>
      <c r="I26" s="120" t="e">
        <f t="shared" si="7"/>
        <v>#REF!</v>
      </c>
      <c r="J26" s="120" t="e">
        <f t="shared" si="7"/>
        <v>#REF!</v>
      </c>
      <c r="K26" s="120" t="e">
        <f t="shared" si="7"/>
        <v>#REF!</v>
      </c>
      <c r="L26" s="120" t="e">
        <f t="shared" si="7"/>
        <v>#REF!</v>
      </c>
      <c r="M26" s="120" t="s">
        <v>57</v>
      </c>
    </row>
    <row r="27" spans="2:14" x14ac:dyDescent="0.25">
      <c r="B27" s="118" t="s">
        <v>200</v>
      </c>
      <c r="C27" s="121" t="e">
        <f>SUM(Budsjett!#REF!)/$C$3</f>
        <v>#REF!</v>
      </c>
      <c r="D27" s="121" t="e">
        <f>SUM(Budsjett!#REF!)/$C$3</f>
        <v>#REF!</v>
      </c>
      <c r="E27" s="121" t="e">
        <f>SUM(Budsjett!#REF!)/$C$3</f>
        <v>#REF!</v>
      </c>
      <c r="F27" s="121" t="e">
        <f>SUM(Budsjett!#REF!)/$C$3</f>
        <v>#REF!</v>
      </c>
      <c r="G27" s="121" t="e">
        <f>SUM(Budsjett!#REF!)/$C$3</f>
        <v>#REF!</v>
      </c>
      <c r="H27" s="121" t="e">
        <f>SUM(Budsjett!#REF!)/$C$3</f>
        <v>#REF!</v>
      </c>
      <c r="I27" s="121" t="e">
        <f>SUM(Budsjett!#REF!)/$C$3</f>
        <v>#REF!</v>
      </c>
      <c r="J27" s="121" t="e">
        <f>SUM(Budsjett!#REF!)/$C$3</f>
        <v>#REF!</v>
      </c>
      <c r="K27" s="121" t="e">
        <f>SUM(Budsjett!#REF!)/$C$3</f>
        <v>#REF!</v>
      </c>
      <c r="L27" s="121" t="e">
        <f>SUM(Budsjett!#REF!)/$C$3</f>
        <v>#REF!</v>
      </c>
      <c r="M27" s="121" t="e">
        <f>SUM(C27:L27)</f>
        <v>#REF!</v>
      </c>
    </row>
    <row r="28" spans="2:14" x14ac:dyDescent="0.25">
      <c r="B28" s="118" t="s">
        <v>202</v>
      </c>
      <c r="C28" s="121" t="e">
        <f>(Budsjett!#REF!+Budsjett!#REF!)/$C$3</f>
        <v>#REF!</v>
      </c>
      <c r="D28" s="121" t="e">
        <f>(Budsjett!#REF!+Budsjett!#REF!)/$C$3</f>
        <v>#REF!</v>
      </c>
      <c r="E28" s="121" t="e">
        <f>(Budsjett!#REF!+Budsjett!#REF!)/$C$3</f>
        <v>#REF!</v>
      </c>
      <c r="F28" s="121" t="e">
        <f>(Budsjett!#REF!+Budsjett!#REF!)/$C$3</f>
        <v>#REF!</v>
      </c>
      <c r="G28" s="121" t="e">
        <f>(Budsjett!#REF!+Budsjett!#REF!)/$C$3</f>
        <v>#REF!</v>
      </c>
      <c r="H28" s="121" t="e">
        <f>(Budsjett!#REF!+Budsjett!#REF!)/$C$3</f>
        <v>#REF!</v>
      </c>
      <c r="I28" s="121" t="e">
        <f>(Budsjett!#REF!+Budsjett!#REF!)/$C$3</f>
        <v>#REF!</v>
      </c>
      <c r="J28" s="121" t="e">
        <f>(Budsjett!#REF!+Budsjett!#REF!)/$C$3</f>
        <v>#REF!</v>
      </c>
      <c r="K28" s="121" t="e">
        <f>(Budsjett!#REF!+Budsjett!#REF!)/$C$3</f>
        <v>#REF!</v>
      </c>
      <c r="L28" s="121" t="e">
        <f>(Budsjett!#REF!+Budsjett!#REF!)/$C$3</f>
        <v>#REF!</v>
      </c>
      <c r="M28" s="121" t="e">
        <f>SUM(C28:L28)</f>
        <v>#REF!</v>
      </c>
    </row>
    <row r="29" spans="2:14" x14ac:dyDescent="0.25">
      <c r="B29" s="27" t="s">
        <v>208</v>
      </c>
      <c r="C29" s="115" t="e">
        <f>C27+C28</f>
        <v>#REF!</v>
      </c>
      <c r="D29" s="115" t="e">
        <f t="shared" ref="D29:M29" si="8">D27+D28</f>
        <v>#REF!</v>
      </c>
      <c r="E29" s="115" t="e">
        <f t="shared" si="8"/>
        <v>#REF!</v>
      </c>
      <c r="F29" s="115" t="e">
        <f t="shared" si="8"/>
        <v>#REF!</v>
      </c>
      <c r="G29" s="115" t="e">
        <f t="shared" si="8"/>
        <v>#REF!</v>
      </c>
      <c r="H29" s="115" t="e">
        <f t="shared" si="8"/>
        <v>#REF!</v>
      </c>
      <c r="I29" s="115" t="e">
        <f t="shared" si="8"/>
        <v>#REF!</v>
      </c>
      <c r="J29" s="115" t="e">
        <f t="shared" si="8"/>
        <v>#REF!</v>
      </c>
      <c r="K29" s="115" t="e">
        <f t="shared" si="8"/>
        <v>#REF!</v>
      </c>
      <c r="L29" s="115" t="e">
        <f t="shared" si="8"/>
        <v>#REF!</v>
      </c>
      <c r="M29" s="115" t="e">
        <f t="shared" si="8"/>
        <v>#REF!</v>
      </c>
    </row>
    <row r="30" spans="2:14" x14ac:dyDescent="0.25">
      <c r="B30" s="118" t="s">
        <v>214</v>
      </c>
      <c r="C30" s="121" t="e">
        <f>'Intern oversikt andel'!C14/$C$3-C19</f>
        <v>#REF!</v>
      </c>
      <c r="D30" s="121" t="e">
        <f>'Intern oversikt andel'!D14/$C$3-D19</f>
        <v>#REF!</v>
      </c>
      <c r="E30" s="121" t="e">
        <f>'Intern oversikt andel'!E14/$C$3-E19</f>
        <v>#REF!</v>
      </c>
      <c r="F30" s="121" t="e">
        <f>'Intern oversikt andel'!F14/$C$3-F19</f>
        <v>#REF!</v>
      </c>
      <c r="G30" s="121" t="e">
        <f>'Intern oversikt andel'!G14/$C$3-G19</f>
        <v>#REF!</v>
      </c>
      <c r="H30" s="121" t="e">
        <f>'Intern oversikt andel'!H14/$C$3-H19</f>
        <v>#REF!</v>
      </c>
      <c r="I30" s="121" t="e">
        <f>'Intern oversikt andel'!I14/$C$3-I19</f>
        <v>#REF!</v>
      </c>
      <c r="J30" s="121" t="e">
        <f>'Intern oversikt andel'!J14/$C$3-J19</f>
        <v>#REF!</v>
      </c>
      <c r="K30" s="121" t="e">
        <f>'Intern oversikt andel'!K14/$C$3-K19</f>
        <v>#REF!</v>
      </c>
      <c r="L30" s="121" t="e">
        <f>'Intern oversikt andel'!L14/$C$3-L19</f>
        <v>#REF!</v>
      </c>
      <c r="M30" s="121" t="e">
        <f>SUM(C30:L30)</f>
        <v>#REF!</v>
      </c>
    </row>
    <row r="31" spans="2:14" x14ac:dyDescent="0.25">
      <c r="B31" s="27" t="s">
        <v>215</v>
      </c>
      <c r="C31" s="115" t="e">
        <f>C29+C30</f>
        <v>#REF!</v>
      </c>
      <c r="D31" s="115" t="e">
        <f t="shared" ref="D31:L31" si="9">D29+D30</f>
        <v>#REF!</v>
      </c>
      <c r="E31" s="115" t="e">
        <f t="shared" si="9"/>
        <v>#REF!</v>
      </c>
      <c r="F31" s="115" t="e">
        <f t="shared" si="9"/>
        <v>#REF!</v>
      </c>
      <c r="G31" s="115" t="e">
        <f t="shared" si="9"/>
        <v>#REF!</v>
      </c>
      <c r="H31" s="115" t="e">
        <f t="shared" si="9"/>
        <v>#REF!</v>
      </c>
      <c r="I31" s="115" t="e">
        <f t="shared" si="9"/>
        <v>#REF!</v>
      </c>
      <c r="J31" s="115" t="e">
        <f t="shared" si="9"/>
        <v>#REF!</v>
      </c>
      <c r="K31" s="115" t="e">
        <f t="shared" si="9"/>
        <v>#REF!</v>
      </c>
      <c r="L31" s="115" t="e">
        <f t="shared" si="9"/>
        <v>#REF!</v>
      </c>
      <c r="M31" s="115" t="e">
        <f>SUM(C31:L31)</f>
        <v>#REF!</v>
      </c>
    </row>
    <row r="33" spans="2:17" x14ac:dyDescent="0.25">
      <c r="B33" s="119" t="s">
        <v>216</v>
      </c>
      <c r="C33" s="120">
        <f t="shared" ref="C33:L33" si="10">C7</f>
        <v>2024</v>
      </c>
      <c r="D33" s="120">
        <f t="shared" si="10"/>
        <v>2025</v>
      </c>
      <c r="E33" s="120">
        <f t="shared" si="10"/>
        <v>2026</v>
      </c>
      <c r="F33" s="120" t="e">
        <f t="shared" si="10"/>
        <v>#REF!</v>
      </c>
      <c r="G33" s="120" t="e">
        <f t="shared" si="10"/>
        <v>#REF!</v>
      </c>
      <c r="H33" s="120" t="e">
        <f t="shared" si="10"/>
        <v>#REF!</v>
      </c>
      <c r="I33" s="120" t="e">
        <f t="shared" si="10"/>
        <v>#REF!</v>
      </c>
      <c r="J33" s="120" t="e">
        <f t="shared" si="10"/>
        <v>#REF!</v>
      </c>
      <c r="K33" s="120" t="e">
        <f t="shared" si="10"/>
        <v>#REF!</v>
      </c>
      <c r="L33" s="120" t="e">
        <f t="shared" si="10"/>
        <v>#REF!</v>
      </c>
      <c r="M33" s="120" t="s">
        <v>57</v>
      </c>
      <c r="N33" s="120" t="s">
        <v>217</v>
      </c>
    </row>
    <row r="34" spans="2:17" x14ac:dyDescent="0.25">
      <c r="B34" s="27" t="s">
        <v>218</v>
      </c>
      <c r="C34" s="115" t="e">
        <f>C31</f>
        <v>#REF!</v>
      </c>
      <c r="D34" s="115" t="e">
        <f t="shared" ref="D34:L34" si="11">D31</f>
        <v>#REF!</v>
      </c>
      <c r="E34" s="115" t="e">
        <f t="shared" si="11"/>
        <v>#REF!</v>
      </c>
      <c r="F34" s="115" t="e">
        <f t="shared" si="11"/>
        <v>#REF!</v>
      </c>
      <c r="G34" s="115" t="e">
        <f t="shared" si="11"/>
        <v>#REF!</v>
      </c>
      <c r="H34" s="115" t="e">
        <f t="shared" si="11"/>
        <v>#REF!</v>
      </c>
      <c r="I34" s="115" t="e">
        <f t="shared" si="11"/>
        <v>#REF!</v>
      </c>
      <c r="J34" s="115" t="e">
        <f t="shared" si="11"/>
        <v>#REF!</v>
      </c>
      <c r="K34" s="115" t="e">
        <f t="shared" si="11"/>
        <v>#REF!</v>
      </c>
      <c r="L34" s="115" t="e">
        <f t="shared" si="11"/>
        <v>#REF!</v>
      </c>
      <c r="M34" s="115" t="e">
        <f>SUM(C34:L34)</f>
        <v>#REF!</v>
      </c>
      <c r="N34" s="116" t="e">
        <f>M34/M36*100</f>
        <v>#REF!</v>
      </c>
    </row>
    <row r="35" spans="2:17" x14ac:dyDescent="0.25">
      <c r="B35" s="27" t="s">
        <v>219</v>
      </c>
      <c r="C35" s="115" t="e">
        <f>C21</f>
        <v>#REF!</v>
      </c>
      <c r="D35" s="115" t="e">
        <f t="shared" ref="D35:L35" si="12">D21</f>
        <v>#REF!</v>
      </c>
      <c r="E35" s="115" t="e">
        <f t="shared" si="12"/>
        <v>#REF!</v>
      </c>
      <c r="F35" s="115" t="e">
        <f t="shared" si="12"/>
        <v>#REF!</v>
      </c>
      <c r="G35" s="115" t="e">
        <f t="shared" si="12"/>
        <v>#REF!</v>
      </c>
      <c r="H35" s="115" t="e">
        <f t="shared" si="12"/>
        <v>#REF!</v>
      </c>
      <c r="I35" s="115" t="e">
        <f t="shared" si="12"/>
        <v>#REF!</v>
      </c>
      <c r="J35" s="115" t="e">
        <f t="shared" si="12"/>
        <v>#REF!</v>
      </c>
      <c r="K35" s="115" t="e">
        <f t="shared" si="12"/>
        <v>#REF!</v>
      </c>
      <c r="L35" s="115" t="e">
        <f t="shared" si="12"/>
        <v>#REF!</v>
      </c>
      <c r="M35" s="115" t="e">
        <f>SUM(C35:L35)</f>
        <v>#REF!</v>
      </c>
      <c r="N35" s="116" t="e">
        <f>M35/M36*100</f>
        <v>#REF!</v>
      </c>
    </row>
    <row r="36" spans="2:17" x14ac:dyDescent="0.25">
      <c r="B36" s="27" t="s">
        <v>220</v>
      </c>
      <c r="C36" s="115" t="e">
        <f>C21+C34</f>
        <v>#REF!</v>
      </c>
      <c r="D36" s="115" t="e">
        <f t="shared" ref="D36:L36" si="13">D21+D34</f>
        <v>#REF!</v>
      </c>
      <c r="E36" s="115" t="e">
        <f t="shared" si="13"/>
        <v>#REF!</v>
      </c>
      <c r="F36" s="115" t="e">
        <f t="shared" si="13"/>
        <v>#REF!</v>
      </c>
      <c r="G36" s="115" t="e">
        <f t="shared" si="13"/>
        <v>#REF!</v>
      </c>
      <c r="H36" s="115" t="e">
        <f t="shared" si="13"/>
        <v>#REF!</v>
      </c>
      <c r="I36" s="115" t="e">
        <f t="shared" si="13"/>
        <v>#REF!</v>
      </c>
      <c r="J36" s="115" t="e">
        <f t="shared" si="13"/>
        <v>#REF!</v>
      </c>
      <c r="K36" s="115" t="e">
        <f t="shared" si="13"/>
        <v>#REF!</v>
      </c>
      <c r="L36" s="115" t="e">
        <f t="shared" si="13"/>
        <v>#REF!</v>
      </c>
      <c r="M36" s="115" t="e">
        <f>SUM(C36:L36)</f>
        <v>#REF!</v>
      </c>
      <c r="N36" s="116" t="e">
        <f>M36/M36*100</f>
        <v>#REF!</v>
      </c>
      <c r="Q36" s="118">
        <v>1</v>
      </c>
    </row>
    <row r="38" spans="2:17" x14ac:dyDescent="0.25">
      <c r="E38" s="132"/>
    </row>
    <row r="39" spans="2:17" x14ac:dyDescent="0.25">
      <c r="E39" s="132"/>
    </row>
  </sheetData>
  <conditionalFormatting sqref="F23:L23">
    <cfRule type="expression" dxfId="63" priority="4" stopIfTrue="1">
      <formula>#REF!="NEI"</formula>
    </cfRule>
  </conditionalFormatting>
  <conditionalFormatting sqref="C23">
    <cfRule type="expression" dxfId="62" priority="3" stopIfTrue="1">
      <formula>#REF!="NEI"</formula>
    </cfRule>
  </conditionalFormatting>
  <conditionalFormatting sqref="D23">
    <cfRule type="expression" dxfId="61" priority="2" stopIfTrue="1">
      <formula>#REF!="NEI"</formula>
    </cfRule>
  </conditionalFormatting>
  <conditionalFormatting sqref="E23">
    <cfRule type="expression" dxfId="60" priority="1" stopIfTrue="1">
      <formula>#REF!="NEI"</formula>
    </cfRule>
  </conditionalFormatting>
  <hyperlinks>
    <hyperlink ref="E3" r:id="rId1" display="http://www.norges-bank.no/no/prisstabilitet/valutakurser/eur/" xr:uid="{00000000-0004-0000-0600-000000000000}"/>
  </hyperlinks>
  <pageMargins left="0.7" right="0.7" top="0.75" bottom="0.75" header="0.3" footer="0.3"/>
  <pageSetup paperSize="9" scale="49" orientation="portrait"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B1:K54"/>
  <sheetViews>
    <sheetView showGridLines="0" zoomScaleNormal="100" workbookViewId="0">
      <selection activeCell="C25" sqref="C25"/>
    </sheetView>
  </sheetViews>
  <sheetFormatPr baseColWidth="10" defaultColWidth="9.140625" defaultRowHeight="15" x14ac:dyDescent="0.25"/>
  <cols>
    <col min="1" max="1" width="0.85546875" style="37" customWidth="1"/>
    <col min="2" max="2" width="63.28515625" style="37" customWidth="1"/>
    <col min="3" max="3" width="13.140625" style="37" customWidth="1"/>
    <col min="4" max="4" width="17.28515625" style="37" bestFit="1" customWidth="1"/>
    <col min="5" max="7" width="13.140625" style="37" customWidth="1"/>
    <col min="8" max="8" width="13.28515625" style="37" customWidth="1"/>
    <col min="9" max="9" width="10.28515625" style="37" bestFit="1" customWidth="1"/>
    <col min="10" max="10" width="10.42578125" style="37" customWidth="1"/>
    <col min="11" max="11" width="20.28515625" style="37" customWidth="1"/>
    <col min="12" max="16384" width="9.140625" style="37"/>
  </cols>
  <sheetData>
    <row r="1" spans="2:11" ht="71.25" customHeight="1" x14ac:dyDescent="0.25">
      <c r="B1" s="470" t="s">
        <v>221</v>
      </c>
      <c r="C1" s="471"/>
      <c r="D1" s="471"/>
      <c r="E1" s="471"/>
      <c r="F1" s="437"/>
      <c r="G1" s="437"/>
      <c r="H1" s="437"/>
      <c r="I1" s="437"/>
      <c r="J1" s="437"/>
      <c r="K1" s="437"/>
    </row>
    <row r="2" spans="2:11" x14ac:dyDescent="0.25">
      <c r="B2" s="344" t="s">
        <v>222</v>
      </c>
      <c r="C2" s="359">
        <f>Registrering!B8</f>
        <v>0</v>
      </c>
      <c r="D2" s="359"/>
      <c r="E2" s="437"/>
      <c r="F2" s="437"/>
      <c r="G2" s="437"/>
      <c r="H2" s="437"/>
      <c r="I2" s="437"/>
      <c r="J2" s="437"/>
      <c r="K2" s="437"/>
    </row>
    <row r="3" spans="2:11" x14ac:dyDescent="0.25">
      <c r="B3" s="344" t="s">
        <v>223</v>
      </c>
      <c r="C3" s="360">
        <f>Registrering!B18</f>
        <v>0</v>
      </c>
      <c r="D3" s="360">
        <f>Registrering!B19</f>
        <v>0</v>
      </c>
      <c r="E3" s="437"/>
      <c r="F3" s="437"/>
      <c r="G3" s="437"/>
      <c r="H3" s="437"/>
      <c r="I3" s="437"/>
      <c r="J3" s="437"/>
      <c r="K3" s="437"/>
    </row>
    <row r="4" spans="2:11" x14ac:dyDescent="0.25">
      <c r="B4" s="344" t="s">
        <v>224</v>
      </c>
      <c r="C4" s="359">
        <f>Budsjett!C4</f>
        <v>0</v>
      </c>
      <c r="D4" s="359"/>
      <c r="E4" s="437"/>
      <c r="F4" s="437"/>
      <c r="G4" s="437"/>
      <c r="H4" s="437"/>
      <c r="I4" s="437"/>
      <c r="J4" s="437"/>
      <c r="K4" s="437"/>
    </row>
    <row r="5" spans="2:11" x14ac:dyDescent="0.25">
      <c r="B5" s="344" t="s">
        <v>225</v>
      </c>
      <c r="C5" s="359">
        <f>Budsjett!B4</f>
        <v>0</v>
      </c>
      <c r="D5" s="359"/>
      <c r="E5" s="437"/>
      <c r="F5" s="437"/>
      <c r="G5" s="437"/>
      <c r="H5" s="437"/>
      <c r="I5" s="437"/>
      <c r="J5" s="437"/>
      <c r="K5" s="437"/>
    </row>
    <row r="6" spans="2:11" x14ac:dyDescent="0.25">
      <c r="B6" s="358" t="s">
        <v>226</v>
      </c>
      <c r="C6" s="371">
        <f>Registrering!B23</f>
        <v>10.25</v>
      </c>
      <c r="D6" s="359"/>
      <c r="E6" s="437"/>
      <c r="F6" s="437"/>
      <c r="G6" s="437"/>
      <c r="H6" s="437"/>
      <c r="I6" s="437"/>
      <c r="J6" s="437"/>
      <c r="K6" s="437"/>
    </row>
    <row r="7" spans="2:11" x14ac:dyDescent="0.25">
      <c r="B7" s="437"/>
      <c r="C7" s="437"/>
      <c r="D7" s="437"/>
      <c r="E7" s="437"/>
      <c r="F7" s="437"/>
      <c r="G7" s="437"/>
      <c r="H7" s="437"/>
      <c r="I7" s="437"/>
      <c r="J7" s="437"/>
      <c r="K7" s="437"/>
    </row>
    <row r="8" spans="2:11" x14ac:dyDescent="0.25">
      <c r="B8" s="437"/>
      <c r="C8" s="437"/>
      <c r="D8" s="437"/>
      <c r="E8" s="437"/>
      <c r="F8" s="437"/>
      <c r="G8" s="437"/>
      <c r="H8" s="437"/>
      <c r="I8" s="437"/>
      <c r="J8" s="437"/>
      <c r="K8" s="437"/>
    </row>
    <row r="9" spans="2:11" x14ac:dyDescent="0.25">
      <c r="B9" s="438"/>
      <c r="C9" s="361">
        <f>Budsjett!D3</f>
        <v>2024</v>
      </c>
      <c r="D9" s="361">
        <f>Budsjett!E3</f>
        <v>2025</v>
      </c>
      <c r="E9" s="361">
        <f>Budsjett!F3</f>
        <v>2026</v>
      </c>
      <c r="F9" s="361">
        <f>Budsjett!G3</f>
        <v>2027</v>
      </c>
      <c r="G9" s="361">
        <f>Budsjett!H3</f>
        <v>2028</v>
      </c>
      <c r="H9" s="361">
        <f>Budsjett!I3</f>
        <v>2029</v>
      </c>
      <c r="I9" s="361">
        <f>Budsjett!J3</f>
        <v>2030</v>
      </c>
      <c r="J9" s="361">
        <f>Budsjett!K3</f>
        <v>2031</v>
      </c>
      <c r="K9" s="30" t="s">
        <v>227</v>
      </c>
    </row>
    <row r="10" spans="2:11" x14ac:dyDescent="0.25">
      <c r="B10" s="344" t="s">
        <v>228</v>
      </c>
      <c r="C10" s="30">
        <f>'Finansieringsgrunnlag MSCA'!B5/$C$6</f>
        <v>0</v>
      </c>
      <c r="D10" s="30">
        <f>'Finansieringsgrunnlag MSCA'!C5/$C$6</f>
        <v>0</v>
      </c>
      <c r="E10" s="30">
        <f>'Finansieringsgrunnlag MSCA'!D5/$C$6</f>
        <v>0</v>
      </c>
      <c r="F10" s="30">
        <f>'Finansieringsgrunnlag MSCA'!E5/$C$6</f>
        <v>0</v>
      </c>
      <c r="G10" s="30">
        <f>'Finansieringsgrunnlag MSCA'!F5/$C$6</f>
        <v>0</v>
      </c>
      <c r="H10" s="30">
        <f>'Finansieringsgrunnlag MSCA'!G5/$C$6</f>
        <v>0</v>
      </c>
      <c r="I10" s="30">
        <f>'Finansieringsgrunnlag MSCA'!H5/$C$6</f>
        <v>0</v>
      </c>
      <c r="J10" s="30">
        <f>'Finansieringsgrunnlag MSCA'!I5/$C$6</f>
        <v>0</v>
      </c>
      <c r="K10" s="30">
        <f>SUM(C10:J10)</f>
        <v>0</v>
      </c>
    </row>
    <row r="11" spans="2:11" x14ac:dyDescent="0.25">
      <c r="B11" s="345" t="s">
        <v>229</v>
      </c>
      <c r="C11" s="30">
        <f>Budsjett!AN4/$C$6</f>
        <v>0</v>
      </c>
      <c r="D11" s="30">
        <f>Budsjett!AO4/$C$6</f>
        <v>0</v>
      </c>
      <c r="E11" s="30">
        <f>Budsjett!AP4/$C$6</f>
        <v>0</v>
      </c>
      <c r="F11" s="30">
        <f>Budsjett!AQ4/$C$6</f>
        <v>0</v>
      </c>
      <c r="G11" s="30">
        <f>Budsjett!AR4/$C$6</f>
        <v>0</v>
      </c>
      <c r="H11" s="30">
        <f>Budsjett!AS4/$C$6</f>
        <v>0</v>
      </c>
      <c r="I11" s="30">
        <f>Budsjett!AT4/$C$6</f>
        <v>0</v>
      </c>
      <c r="J11" s="30">
        <f>Budsjett!AU4/$C$6</f>
        <v>0</v>
      </c>
      <c r="K11" s="30">
        <f>SUM(C11:J11)</f>
        <v>0</v>
      </c>
    </row>
    <row r="12" spans="2:11" x14ac:dyDescent="0.25">
      <c r="B12" s="346" t="s">
        <v>230</v>
      </c>
      <c r="C12" s="362">
        <f>Budsjett!D37/$C$6</f>
        <v>0</v>
      </c>
      <c r="D12" s="362">
        <f>Budsjett!E37/$C$6</f>
        <v>0</v>
      </c>
      <c r="E12" s="362">
        <f>Budsjett!F37/$C$6</f>
        <v>0</v>
      </c>
      <c r="F12" s="362">
        <f>Budsjett!G37/$C$6</f>
        <v>0</v>
      </c>
      <c r="G12" s="362">
        <f>Budsjett!H37/$C$6</f>
        <v>0</v>
      </c>
      <c r="H12" s="362">
        <f>Budsjett!I37/$C$6</f>
        <v>0</v>
      </c>
      <c r="I12" s="362">
        <f>Budsjett!J37/$C$6</f>
        <v>0</v>
      </c>
      <c r="J12" s="362">
        <f>Budsjett!K37/$C$6</f>
        <v>0</v>
      </c>
      <c r="K12" s="362">
        <f>SUM(C12:J12)</f>
        <v>0</v>
      </c>
    </row>
    <row r="13" spans="2:11" ht="15.75" x14ac:dyDescent="0.25">
      <c r="B13" s="369" t="s">
        <v>231</v>
      </c>
      <c r="C13" s="370">
        <f t="shared" ref="C13:J13" si="0">C10-C11</f>
        <v>0</v>
      </c>
      <c r="D13" s="370">
        <f t="shared" si="0"/>
        <v>0</v>
      </c>
      <c r="E13" s="370">
        <f t="shared" si="0"/>
        <v>0</v>
      </c>
      <c r="F13" s="370">
        <f t="shared" si="0"/>
        <v>0</v>
      </c>
      <c r="G13" s="370">
        <f t="shared" si="0"/>
        <v>0</v>
      </c>
      <c r="H13" s="370">
        <f t="shared" si="0"/>
        <v>0</v>
      </c>
      <c r="I13" s="370">
        <f t="shared" si="0"/>
        <v>0</v>
      </c>
      <c r="J13" s="370">
        <f t="shared" si="0"/>
        <v>0</v>
      </c>
      <c r="K13" s="370">
        <f>SUM(C13:J13)</f>
        <v>0</v>
      </c>
    </row>
    <row r="14" spans="2:11" x14ac:dyDescent="0.25">
      <c r="B14" s="363"/>
      <c r="C14" s="339"/>
      <c r="D14" s="339"/>
      <c r="E14" s="339"/>
      <c r="F14" s="339"/>
      <c r="G14" s="339"/>
      <c r="H14" s="339"/>
      <c r="I14" s="339"/>
      <c r="J14" s="339"/>
      <c r="K14" s="340"/>
    </row>
    <row r="15" spans="2:11" x14ac:dyDescent="0.25">
      <c r="B15" s="350" t="s">
        <v>232</v>
      </c>
      <c r="C15" s="352">
        <f>C10</f>
        <v>0</v>
      </c>
      <c r="D15" s="352">
        <f t="shared" ref="D15:J15" si="1">D10</f>
        <v>0</v>
      </c>
      <c r="E15" s="352">
        <f t="shared" si="1"/>
        <v>0</v>
      </c>
      <c r="F15" s="352">
        <f t="shared" si="1"/>
        <v>0</v>
      </c>
      <c r="G15" s="352">
        <f t="shared" si="1"/>
        <v>0</v>
      </c>
      <c r="H15" s="352">
        <f t="shared" si="1"/>
        <v>0</v>
      </c>
      <c r="I15" s="352">
        <f t="shared" si="1"/>
        <v>0</v>
      </c>
      <c r="J15" s="352">
        <f t="shared" si="1"/>
        <v>0</v>
      </c>
      <c r="K15" s="352">
        <f>SUM(C15:J15)</f>
        <v>0</v>
      </c>
    </row>
    <row r="16" spans="2:11" x14ac:dyDescent="0.25">
      <c r="B16" s="351" t="s">
        <v>233</v>
      </c>
      <c r="C16" s="353">
        <f>IF(Registrering!$B$25="Individual Fellowships",'Finansieringsgrunnlag MSCA'!$C$20,'Finansieringsgrunnlag MSCA'!$C$19)*Budsjett!D4/$C$6</f>
        <v>0</v>
      </c>
      <c r="D16" s="353">
        <f>IF(Registrering!$B$25="Individual Fellowships",'Finansieringsgrunnlag MSCA'!$C$20,'Finansieringsgrunnlag MSCA'!$C$19)*Budsjett!E4/$C$6</f>
        <v>0</v>
      </c>
      <c r="E16" s="353">
        <f>IF(Registrering!$B$25="Individual Fellowships",'Finansieringsgrunnlag MSCA'!$C$20,'Finansieringsgrunnlag MSCA'!$C$19)*Budsjett!F4/$C$6</f>
        <v>0</v>
      </c>
      <c r="F16" s="353">
        <f>IF(Registrering!$B$25="Individual Fellowships",'Finansieringsgrunnlag MSCA'!$C$20,'Finansieringsgrunnlag MSCA'!$C$19)*Budsjett!G4/$C$6</f>
        <v>0</v>
      </c>
      <c r="G16" s="353">
        <f>IF(Registrering!$B$25="Individual Fellowships",'Finansieringsgrunnlag MSCA'!$C$20,'Finansieringsgrunnlag MSCA'!$C$19)*Budsjett!H4/$C$6</f>
        <v>0</v>
      </c>
      <c r="H16" s="353">
        <f>IF(Registrering!$B$25="Individual Fellowships",'Finansieringsgrunnlag MSCA'!$C$20,'Finansieringsgrunnlag MSCA'!$C$19)*Budsjett!I4/$C$6</f>
        <v>0</v>
      </c>
      <c r="I16" s="353">
        <f>IF(Registrering!$B$25="Individual Fellowships",'Finansieringsgrunnlag MSCA'!$C$20,'Finansieringsgrunnlag MSCA'!$C$19)*Budsjett!J4/$C$6</f>
        <v>0</v>
      </c>
      <c r="J16" s="353">
        <f>IF(Registrering!$B$25="Individual Fellowships",'Finansieringsgrunnlag MSCA'!$C$20,'Finansieringsgrunnlag MSCA'!$C$19)*Budsjett!K4/$C$6</f>
        <v>0</v>
      </c>
      <c r="K16" s="353">
        <f>SUM(C16:J16)</f>
        <v>0</v>
      </c>
    </row>
    <row r="17" spans="2:11" x14ac:dyDescent="0.25">
      <c r="B17" s="351" t="s">
        <v>234</v>
      </c>
      <c r="C17" s="353">
        <f>'Finansieringsgrunnlag MSCA'!$E$19*Budsjett!D4/$C$6</f>
        <v>0</v>
      </c>
      <c r="D17" s="353">
        <f>'Finansieringsgrunnlag MSCA'!$E$19*Budsjett!E4/$C$6</f>
        <v>0</v>
      </c>
      <c r="E17" s="353">
        <f>'Finansieringsgrunnlag MSCA'!$E$19*Budsjett!F4/$C$6</f>
        <v>0</v>
      </c>
      <c r="F17" s="353">
        <f>'Finansieringsgrunnlag MSCA'!$E$19*Budsjett!G4/$C$6</f>
        <v>0</v>
      </c>
      <c r="G17" s="353">
        <f>'Finansieringsgrunnlag MSCA'!$E$19*Budsjett!H4/$C$6</f>
        <v>0</v>
      </c>
      <c r="H17" s="353">
        <f>'Finansieringsgrunnlag MSCA'!$E$19*Budsjett!I4/$C$6</f>
        <v>0</v>
      </c>
      <c r="I17" s="353">
        <f>'Finansieringsgrunnlag MSCA'!$E$19*Budsjett!J4/$C$6</f>
        <v>0</v>
      </c>
      <c r="J17" s="353">
        <f>'Finansieringsgrunnlag MSCA'!$E$19*Budsjett!K4/$C$6</f>
        <v>0</v>
      </c>
      <c r="K17" s="353">
        <f>SUM(C17:J17)</f>
        <v>0</v>
      </c>
    </row>
    <row r="18" spans="2:11" x14ac:dyDescent="0.25">
      <c r="B18" s="351" t="s">
        <v>235</v>
      </c>
      <c r="C18" s="353">
        <f>C12</f>
        <v>0</v>
      </c>
      <c r="D18" s="353">
        <f t="shared" ref="D18:J18" si="2">D12</f>
        <v>0</v>
      </c>
      <c r="E18" s="353">
        <f t="shared" si="2"/>
        <v>0</v>
      </c>
      <c r="F18" s="353">
        <f t="shared" si="2"/>
        <v>0</v>
      </c>
      <c r="G18" s="353">
        <f t="shared" si="2"/>
        <v>0</v>
      </c>
      <c r="H18" s="353">
        <f t="shared" si="2"/>
        <v>0</v>
      </c>
      <c r="I18" s="353">
        <f t="shared" si="2"/>
        <v>0</v>
      </c>
      <c r="J18" s="353">
        <f t="shared" si="2"/>
        <v>0</v>
      </c>
      <c r="K18" s="353">
        <f>SUM(C18:J18)</f>
        <v>0</v>
      </c>
    </row>
    <row r="19" spans="2:11" x14ac:dyDescent="0.25">
      <c r="B19" s="347"/>
      <c r="C19" s="348"/>
      <c r="D19" s="348"/>
      <c r="E19" s="348"/>
      <c r="F19" s="348"/>
      <c r="G19" s="348"/>
      <c r="H19" s="348"/>
      <c r="I19" s="348"/>
      <c r="J19" s="348"/>
      <c r="K19" s="349"/>
    </row>
    <row r="20" spans="2:11" x14ac:dyDescent="0.25">
      <c r="B20" s="354" t="s">
        <v>229</v>
      </c>
      <c r="C20" s="30">
        <f>(C24+C22+C21)</f>
        <v>0</v>
      </c>
      <c r="D20" s="30">
        <f t="shared" ref="D20:J20" si="3">(D24+D22+D21)</f>
        <v>0</v>
      </c>
      <c r="E20" s="30">
        <f t="shared" si="3"/>
        <v>0</v>
      </c>
      <c r="F20" s="30">
        <f t="shared" si="3"/>
        <v>0</v>
      </c>
      <c r="G20" s="30">
        <f t="shared" si="3"/>
        <v>0</v>
      </c>
      <c r="H20" s="30">
        <f t="shared" si="3"/>
        <v>0</v>
      </c>
      <c r="I20" s="30">
        <f t="shared" si="3"/>
        <v>0</v>
      </c>
      <c r="J20" s="30">
        <f t="shared" si="3"/>
        <v>0</v>
      </c>
      <c r="K20" s="30">
        <f>SUM(C20:J20)</f>
        <v>0</v>
      </c>
    </row>
    <row r="21" spans="2:11" x14ac:dyDescent="0.25">
      <c r="B21" s="355" t="s">
        <v>236</v>
      </c>
      <c r="C21" s="343">
        <f>IF(Budsjett!D4=0,0,Budsjett!$AG$4*Tabeller!I33*Budsjett!D4)/$C$6</f>
        <v>0</v>
      </c>
      <c r="D21" s="343">
        <f>IF(Budsjett!E4=0,0,Budsjett!$AG$4*Tabeller!J33*Budsjett!E4)/$C$6</f>
        <v>0</v>
      </c>
      <c r="E21" s="343">
        <f>IF(Budsjett!F4=0,0,Budsjett!$AG$4*Tabeller!K33*Budsjett!F4)/$C$6</f>
        <v>0</v>
      </c>
      <c r="F21" s="343">
        <f>IF(Budsjett!G4=0,0,Budsjett!$AG$4*Tabeller!L33*Budsjett!G4)/$C$6</f>
        <v>0</v>
      </c>
      <c r="G21" s="343">
        <f>IF(Budsjett!H4=0,0,Budsjett!$AG$4*Tabeller!M33*Budsjett!H4)/$C$6</f>
        <v>0</v>
      </c>
      <c r="H21" s="343">
        <f>IF(Budsjett!I4=0,0,Budsjett!$AG$4*Tabeller!N33*Budsjett!I4)/$C$6</f>
        <v>0</v>
      </c>
      <c r="I21" s="343">
        <f>IF(Budsjett!J4=0,0,Budsjett!$AG$4*Tabeller!O33*Budsjett!J4)/$C$6</f>
        <v>0</v>
      </c>
      <c r="J21" s="343">
        <f>IF(Budsjett!K4=0,0,Budsjett!$AG$4*Tabeller!P33*Budsjett!K4)/$C$6</f>
        <v>0</v>
      </c>
      <c r="K21" s="343">
        <f>SUM(C21:J21)</f>
        <v>0</v>
      </c>
    </row>
    <row r="22" spans="2:11" x14ac:dyDescent="0.25">
      <c r="B22" s="355" t="s">
        <v>237</v>
      </c>
      <c r="C22" s="343">
        <f>IF(Budsjett!D4=0,0,Budsjett!$AH$4*Tabeller!I33*Budsjett!D4)/$C$6</f>
        <v>0</v>
      </c>
      <c r="D22" s="343">
        <f>IF(Budsjett!E4=0,0,Budsjett!$AH$4*Tabeller!J33*Budsjett!E4)/$C$6</f>
        <v>0</v>
      </c>
      <c r="E22" s="343">
        <f>IF(Budsjett!F4=0,0,Budsjett!$AH$4*Tabeller!K33*Budsjett!F4)/$C$6</f>
        <v>0</v>
      </c>
      <c r="F22" s="343">
        <f>IF(Budsjett!G4=0,0,Budsjett!$AH$4*Tabeller!L33*Budsjett!G4)/$C$6</f>
        <v>0</v>
      </c>
      <c r="G22" s="343">
        <f>IF(Budsjett!H4=0,0,Budsjett!$AH$4*Tabeller!M33*Budsjett!H4)/$C$6</f>
        <v>0</v>
      </c>
      <c r="H22" s="343">
        <f>IF(Budsjett!I4=0,0,Budsjett!$AH$4*Tabeller!N33*Budsjett!I4)/$C$6</f>
        <v>0</v>
      </c>
      <c r="I22" s="343">
        <f>IF(Budsjett!J4=0,0,Budsjett!$AH$4*Tabeller!O33*Budsjett!J4)/$C$6</f>
        <v>0</v>
      </c>
      <c r="J22" s="343">
        <f>IF(Budsjett!K4=0,0,Budsjett!$AH$4*Tabeller!P33*Budsjett!K4)/$C$6</f>
        <v>0</v>
      </c>
      <c r="K22" s="343">
        <f>SUM(C22:J22)</f>
        <v>0</v>
      </c>
    </row>
    <row r="23" spans="2:11" x14ac:dyDescent="0.25">
      <c r="B23" s="356"/>
      <c r="C23" s="31"/>
      <c r="D23" s="31"/>
      <c r="E23" s="31"/>
      <c r="F23" s="31"/>
      <c r="G23" s="31"/>
      <c r="H23" s="31"/>
      <c r="I23" s="31"/>
      <c r="J23" s="31"/>
      <c r="K23" s="31"/>
    </row>
    <row r="24" spans="2:11" x14ac:dyDescent="0.25">
      <c r="B24" s="357" t="s">
        <v>238</v>
      </c>
      <c r="C24" s="30">
        <f>SUM(C25:C26)</f>
        <v>0</v>
      </c>
      <c r="D24" s="30">
        <f t="shared" ref="D24:J24" si="4">SUM(D25:D26)</f>
        <v>0</v>
      </c>
      <c r="E24" s="30">
        <f t="shared" si="4"/>
        <v>0</v>
      </c>
      <c r="F24" s="30">
        <f t="shared" si="4"/>
        <v>0</v>
      </c>
      <c r="G24" s="30">
        <f t="shared" si="4"/>
        <v>0</v>
      </c>
      <c r="H24" s="30">
        <f t="shared" si="4"/>
        <v>0</v>
      </c>
      <c r="I24" s="30">
        <f t="shared" si="4"/>
        <v>0</v>
      </c>
      <c r="J24" s="30">
        <f t="shared" si="4"/>
        <v>0</v>
      </c>
      <c r="K24" s="30">
        <f t="shared" ref="K24" si="5">SUM(K25:K26)</f>
        <v>0</v>
      </c>
    </row>
    <row r="25" spans="2:11" x14ac:dyDescent="0.25">
      <c r="B25" s="291" t="s">
        <v>239</v>
      </c>
      <c r="C25" s="343">
        <f>IF(Budsjett!D4=0,0,Budsjett!$AF$4*Tabeller!I33*Budsjett!D4)/$C$6</f>
        <v>0</v>
      </c>
      <c r="D25" s="343">
        <f>IF(Budsjett!E4=0,0,Budsjett!$AF$4*Tabeller!J33*Budsjett!E4)/$C$6</f>
        <v>0</v>
      </c>
      <c r="E25" s="343">
        <f>IF(Budsjett!F4=0,0,Budsjett!$AF$4*Tabeller!K33*Budsjett!F4)/$C$6</f>
        <v>0</v>
      </c>
      <c r="F25" s="343">
        <f>IF(Budsjett!G4=0,0,Budsjett!$AF$4*Tabeller!L33*Budsjett!G4)/$C$6</f>
        <v>0</v>
      </c>
      <c r="G25" s="343">
        <f>IF(Budsjett!H4=0,0,Budsjett!$AF$4*Tabeller!M33*Budsjett!H4)/$C$6</f>
        <v>0</v>
      </c>
      <c r="H25" s="343">
        <f>IF(Budsjett!I4=0,0,Budsjett!$AF$4*Tabeller!N33*Budsjett!I4)/$C$6</f>
        <v>0</v>
      </c>
      <c r="I25" s="343">
        <f>IF(Budsjett!J4=0,0,Budsjett!$AF$4*Tabeller!O33*Budsjett!J4)/$C$6</f>
        <v>0</v>
      </c>
      <c r="J25" s="343">
        <f>IF(Budsjett!K4=0,0,Budsjett!$AF$4*Tabeller!P33*Budsjett!K4)/$C$6</f>
        <v>0</v>
      </c>
      <c r="K25" s="343">
        <f>SUM(C25:J25)</f>
        <v>0</v>
      </c>
    </row>
    <row r="26" spans="2:11" x14ac:dyDescent="0.25">
      <c r="B26" s="354" t="s">
        <v>240</v>
      </c>
      <c r="C26" s="30">
        <f>IF(Budsjett!D4=0,0,Budsjett!$AE$4*Tabeller!I33*Budsjett!D4)/$C$6</f>
        <v>0</v>
      </c>
      <c r="D26" s="30">
        <f>IF(Budsjett!E4=0,0,Budsjett!$AE$4*Tabeller!J33*Budsjett!E4)/$C$6</f>
        <v>0</v>
      </c>
      <c r="E26" s="30">
        <f>IF(Budsjett!F4=0,0,Budsjett!$AE$4*Tabeller!K33*Budsjett!F4)/$C$6</f>
        <v>0</v>
      </c>
      <c r="F26" s="30">
        <f>IF(Budsjett!G4=0,0,Budsjett!$AE$4*Tabeller!L33*Budsjett!G4)/$C$6</f>
        <v>0</v>
      </c>
      <c r="G26" s="30">
        <f>IF(Budsjett!H4=0,0,Budsjett!$AE$4*Tabeller!M33*Budsjett!H4)/$C$6</f>
        <v>0</v>
      </c>
      <c r="H26" s="30">
        <f>IF(Budsjett!I4=0,0,Budsjett!$AE$4*Tabeller!N33*Budsjett!I4)/$C$6</f>
        <v>0</v>
      </c>
      <c r="I26" s="30">
        <f>IF(Budsjett!J4=0,0,Budsjett!$AE$4*Tabeller!O33*Budsjett!J4)/$C$6</f>
        <v>0</v>
      </c>
      <c r="J26" s="30">
        <f>IF(Budsjett!K4=0,0,Budsjett!$AE$4*Tabeller!P33*Budsjett!K4)/$C$6</f>
        <v>0</v>
      </c>
      <c r="K26" s="30">
        <f>SUM(C26:J26)</f>
        <v>0</v>
      </c>
    </row>
    <row r="28" spans="2:11" x14ac:dyDescent="0.25">
      <c r="B28" s="30" t="s">
        <v>230</v>
      </c>
      <c r="C28" s="30" t="e">
        <f>IF(Registrering!$B$26="Ja",'Finansieringsgrunnlag MSCA'!B6,"")/$C$6</f>
        <v>#VALUE!</v>
      </c>
      <c r="D28" s="30" t="e">
        <f>IF(Registrering!$B$26="Ja",'Finansieringsgrunnlag MSCA'!C6,"")/$C$6</f>
        <v>#VALUE!</v>
      </c>
      <c r="E28" s="30" t="e">
        <f>IF(Registrering!$B$26="Ja",'Finansieringsgrunnlag MSCA'!D6,"")/$C$6</f>
        <v>#VALUE!</v>
      </c>
      <c r="F28" s="30" t="e">
        <f>IF(Registrering!$B$26="Ja",'Finansieringsgrunnlag MSCA'!E6,"")/$C$6</f>
        <v>#VALUE!</v>
      </c>
      <c r="G28" s="30" t="e">
        <f>IF(Registrering!$B$26="Ja",'Finansieringsgrunnlag MSCA'!F6,"")/$C$6</f>
        <v>#VALUE!</v>
      </c>
      <c r="H28" s="30" t="e">
        <f>IF(Registrering!$B$26="Ja",'Finansieringsgrunnlag MSCA'!G6,"")/$C$6</f>
        <v>#VALUE!</v>
      </c>
      <c r="I28" s="30" t="e">
        <f>IF(Registrering!$B$26="Ja",'Finansieringsgrunnlag MSCA'!H6,"")/$C$6</f>
        <v>#VALUE!</v>
      </c>
      <c r="J28" s="30" t="e">
        <f>IF(Registrering!$B$26="Ja",'Finansieringsgrunnlag MSCA'!I6,"")/$C$6</f>
        <v>#VALUE!</v>
      </c>
      <c r="K28" s="368" t="e">
        <f>SUM(C28:J28)</f>
        <v>#VALUE!</v>
      </c>
    </row>
    <row r="29" spans="2:11" x14ac:dyDescent="0.25">
      <c r="B29" s="291" t="s">
        <v>236</v>
      </c>
      <c r="C29" s="343" t="e">
        <f>(C28-(C28/(1+Tabeller!$H$26)))/$C$6</f>
        <v>#VALUE!</v>
      </c>
      <c r="D29" s="343" t="e">
        <f>(D28-(D28/(1+Tabeller!$H$26)))/$C$6</f>
        <v>#VALUE!</v>
      </c>
      <c r="E29" s="343" t="e">
        <f>(E28-(E28/(1+Tabeller!$H$26)))/$C$6</f>
        <v>#VALUE!</v>
      </c>
      <c r="F29" s="343" t="e">
        <f>(F28-(F28/(1+Tabeller!$H$26)))/$C$6</f>
        <v>#VALUE!</v>
      </c>
      <c r="G29" s="343" t="e">
        <f>(G28-(G28/(1+Tabeller!$H$26)))/$C$6</f>
        <v>#VALUE!</v>
      </c>
      <c r="H29" s="343" t="e">
        <f>(H28-(H28/(1+Tabeller!$H$26)))/$C$6</f>
        <v>#VALUE!</v>
      </c>
      <c r="I29" s="343" t="e">
        <f>(I28-(I28/(1+Tabeller!$H$26)))/$C$6</f>
        <v>#VALUE!</v>
      </c>
      <c r="J29" s="343" t="e">
        <f>(J28-(J28/(1+Tabeller!$H$26)))/$C$6</f>
        <v>#VALUE!</v>
      </c>
      <c r="K29" s="341" t="e">
        <f>SUM(C29:J29)</f>
        <v>#VALUE!</v>
      </c>
    </row>
    <row r="30" spans="2:11" x14ac:dyDescent="0.25">
      <c r="B30" s="355"/>
      <c r="C30" s="355"/>
      <c r="D30" s="355"/>
      <c r="E30" s="355"/>
      <c r="F30" s="355"/>
      <c r="G30" s="355"/>
      <c r="H30" s="355"/>
      <c r="I30" s="355"/>
      <c r="J30" s="355"/>
      <c r="K30" s="355"/>
    </row>
    <row r="31" spans="2:11" x14ac:dyDescent="0.25">
      <c r="B31" s="357" t="s">
        <v>241</v>
      </c>
      <c r="C31" s="30" t="e">
        <f>SUM(C32:C33)/$C$6</f>
        <v>#VALUE!</v>
      </c>
      <c r="D31" s="30" t="e">
        <f t="shared" ref="D31:J31" si="6">SUM(D32:D33)/$C$6</f>
        <v>#VALUE!</v>
      </c>
      <c r="E31" s="30" t="e">
        <f t="shared" si="6"/>
        <v>#VALUE!</v>
      </c>
      <c r="F31" s="30" t="e">
        <f t="shared" si="6"/>
        <v>#VALUE!</v>
      </c>
      <c r="G31" s="30" t="e">
        <f t="shared" si="6"/>
        <v>#VALUE!</v>
      </c>
      <c r="H31" s="30" t="e">
        <f t="shared" si="6"/>
        <v>#VALUE!</v>
      </c>
      <c r="I31" s="30" t="e">
        <f t="shared" si="6"/>
        <v>#VALUE!</v>
      </c>
      <c r="J31" s="30" t="e">
        <f t="shared" si="6"/>
        <v>#VALUE!</v>
      </c>
      <c r="K31" s="30" t="e">
        <f t="shared" ref="K31" si="7">SUM(K32:K33)</f>
        <v>#VALUE!</v>
      </c>
    </row>
    <row r="32" spans="2:11" x14ac:dyDescent="0.25">
      <c r="B32" s="291" t="s">
        <v>242</v>
      </c>
      <c r="C32" s="343" t="e">
        <f>((C28-C29)-((C28-C29)/(1+Tabeller!$H$24)))/$C$6</f>
        <v>#VALUE!</v>
      </c>
      <c r="D32" s="343" t="e">
        <f>((D28-D29)-((D28-D29)/(1+Tabeller!$H$24)))/$C$6</f>
        <v>#VALUE!</v>
      </c>
      <c r="E32" s="343" t="e">
        <f>((E28-E29)-((E28-E29)/(1+Tabeller!$H$24)))/$C$6</f>
        <v>#VALUE!</v>
      </c>
      <c r="F32" s="343" t="e">
        <f>((F28-F29)-((F28-F29)/(1+Tabeller!$H$24)))/$C$6</f>
        <v>#VALUE!</v>
      </c>
      <c r="G32" s="343" t="e">
        <f>((G28-G29)-((G28-G29)/(1+Tabeller!$H$24)))/$C$6</f>
        <v>#VALUE!</v>
      </c>
      <c r="H32" s="343" t="e">
        <f>((H28-H29)-((H28-H29)/(1+Tabeller!$H$24)))/$C$6</f>
        <v>#VALUE!</v>
      </c>
      <c r="I32" s="343" t="e">
        <f>((I28-I29)-((I28-I29)/(1+Tabeller!$H$24)))/$C$6</f>
        <v>#VALUE!</v>
      </c>
      <c r="J32" s="343" t="e">
        <f>((J28-J29)-((J28-J29)/(1+Tabeller!$H$24)))/$C$6</f>
        <v>#VALUE!</v>
      </c>
      <c r="K32" s="341" t="e">
        <f t="shared" ref="K32:K33" si="8">SUM(C32:J32)</f>
        <v>#VALUE!</v>
      </c>
    </row>
    <row r="33" spans="2:11" x14ac:dyDescent="0.25">
      <c r="B33" s="291" t="s">
        <v>243</v>
      </c>
      <c r="C33" s="343" t="e">
        <f>(C28-C29-C32)/$C$6</f>
        <v>#VALUE!</v>
      </c>
      <c r="D33" s="343" t="e">
        <f t="shared" ref="D33:J33" si="9">(D28-D29-D32)/$C$6</f>
        <v>#VALUE!</v>
      </c>
      <c r="E33" s="343" t="e">
        <f t="shared" si="9"/>
        <v>#VALUE!</v>
      </c>
      <c r="F33" s="343" t="e">
        <f t="shared" si="9"/>
        <v>#VALUE!</v>
      </c>
      <c r="G33" s="343" t="e">
        <f t="shared" si="9"/>
        <v>#VALUE!</v>
      </c>
      <c r="H33" s="343" t="e">
        <f t="shared" si="9"/>
        <v>#VALUE!</v>
      </c>
      <c r="I33" s="343" t="e">
        <f t="shared" si="9"/>
        <v>#VALUE!</v>
      </c>
      <c r="J33" s="343" t="e">
        <f t="shared" si="9"/>
        <v>#VALUE!</v>
      </c>
      <c r="K33" s="341" t="e">
        <f t="shared" si="8"/>
        <v>#VALUE!</v>
      </c>
    </row>
    <row r="35" spans="2:11" ht="15.75" x14ac:dyDescent="0.25">
      <c r="B35" s="364" t="s">
        <v>244</v>
      </c>
      <c r="C35" s="365"/>
      <c r="D35" s="365"/>
      <c r="E35" s="365"/>
      <c r="F35" s="365"/>
      <c r="G35" s="365"/>
      <c r="H35" s="365"/>
      <c r="I35" s="365"/>
      <c r="J35" s="365"/>
      <c r="K35" s="365"/>
    </row>
    <row r="36" spans="2:11" x14ac:dyDescent="0.25">
      <c r="B36" s="365"/>
      <c r="C36" s="365"/>
      <c r="D36" s="365"/>
      <c r="E36" s="365"/>
      <c r="F36" s="365"/>
      <c r="G36" s="365"/>
      <c r="H36" s="365"/>
      <c r="I36" s="365"/>
      <c r="J36" s="365"/>
      <c r="K36" s="365"/>
    </row>
    <row r="37" spans="2:11" x14ac:dyDescent="0.25">
      <c r="B37" s="366" t="s">
        <v>245</v>
      </c>
      <c r="C37" s="366"/>
      <c r="D37" s="366"/>
      <c r="E37" s="366"/>
      <c r="F37" s="366"/>
      <c r="G37" s="366"/>
      <c r="H37" s="366"/>
      <c r="I37" s="366"/>
      <c r="J37" s="366"/>
      <c r="K37" s="366"/>
    </row>
    <row r="38" spans="2:11" x14ac:dyDescent="0.25">
      <c r="B38" s="366" t="s">
        <v>246</v>
      </c>
      <c r="C38" s="366"/>
      <c r="D38" s="366"/>
      <c r="E38" s="366"/>
      <c r="F38" s="366"/>
      <c r="G38" s="366"/>
      <c r="H38" s="366"/>
      <c r="I38" s="366"/>
      <c r="J38" s="366"/>
      <c r="K38" s="366"/>
    </row>
    <row r="39" spans="2:11" x14ac:dyDescent="0.25">
      <c r="B39" s="366" t="s">
        <v>247</v>
      </c>
      <c r="C39" s="366"/>
      <c r="D39" s="366"/>
      <c r="E39" s="366"/>
      <c r="F39" s="366"/>
      <c r="G39" s="366"/>
      <c r="H39" s="366"/>
      <c r="I39" s="366"/>
      <c r="J39" s="366"/>
      <c r="K39" s="366"/>
    </row>
    <row r="40" spans="2:11" x14ac:dyDescent="0.25">
      <c r="B40" s="366" t="s">
        <v>248</v>
      </c>
      <c r="C40" s="366"/>
      <c r="D40" s="366"/>
      <c r="E40" s="366"/>
      <c r="F40" s="366"/>
      <c r="G40" s="366"/>
      <c r="H40" s="366"/>
      <c r="I40" s="366"/>
      <c r="J40" s="366"/>
      <c r="K40" s="366"/>
    </row>
    <row r="41" spans="2:11" x14ac:dyDescent="0.25">
      <c r="B41" s="366" t="s">
        <v>249</v>
      </c>
      <c r="C41" s="366"/>
      <c r="D41" s="366"/>
      <c r="E41" s="366"/>
      <c r="F41" s="366"/>
      <c r="G41" s="366"/>
      <c r="H41" s="366"/>
      <c r="I41" s="366"/>
      <c r="J41" s="366"/>
      <c r="K41" s="366"/>
    </row>
    <row r="42" spans="2:11" x14ac:dyDescent="0.25">
      <c r="B42" s="366"/>
      <c r="C42" s="366"/>
      <c r="D42" s="366"/>
      <c r="E42" s="366"/>
      <c r="F42" s="366"/>
      <c r="G42" s="366"/>
      <c r="H42" s="366"/>
      <c r="I42" s="366"/>
      <c r="J42" s="366"/>
      <c r="K42" s="366"/>
    </row>
    <row r="43" spans="2:11" x14ac:dyDescent="0.25">
      <c r="B43" s="367" t="s">
        <v>250</v>
      </c>
      <c r="C43" s="367"/>
      <c r="D43" s="367"/>
      <c r="E43" s="367"/>
      <c r="F43" s="367"/>
      <c r="G43" s="367"/>
      <c r="H43" s="367"/>
      <c r="I43" s="367"/>
      <c r="J43" s="367"/>
      <c r="K43" s="367"/>
    </row>
    <row r="44" spans="2:11" x14ac:dyDescent="0.25">
      <c r="B44" s="366"/>
      <c r="C44" s="366"/>
      <c r="D44" s="366"/>
      <c r="E44" s="366"/>
      <c r="F44" s="366"/>
      <c r="G44" s="366"/>
      <c r="H44" s="366"/>
      <c r="I44" s="366"/>
      <c r="J44" s="366"/>
      <c r="K44" s="366"/>
    </row>
    <row r="45" spans="2:11" x14ac:dyDescent="0.25">
      <c r="B45" s="366" t="s">
        <v>251</v>
      </c>
      <c r="C45" s="366"/>
      <c r="D45" s="366"/>
      <c r="E45" s="366"/>
      <c r="F45" s="366"/>
      <c r="G45" s="366"/>
      <c r="H45" s="366"/>
      <c r="I45" s="366"/>
      <c r="J45" s="366"/>
      <c r="K45" s="366"/>
    </row>
    <row r="46" spans="2:11" x14ac:dyDescent="0.25">
      <c r="B46" s="366" t="s">
        <v>252</v>
      </c>
      <c r="C46" s="366"/>
      <c r="D46" s="366"/>
      <c r="E46" s="366"/>
      <c r="F46" s="366"/>
      <c r="G46" s="366"/>
      <c r="H46" s="366"/>
      <c r="I46" s="366"/>
      <c r="J46" s="366"/>
      <c r="K46" s="366"/>
    </row>
    <row r="47" spans="2:11" x14ac:dyDescent="0.25">
      <c r="B47" s="366"/>
      <c r="C47" s="366"/>
      <c r="D47" s="366"/>
      <c r="E47" s="366"/>
      <c r="F47" s="366"/>
      <c r="G47" s="366"/>
      <c r="H47" s="366"/>
      <c r="I47" s="366"/>
      <c r="J47" s="366"/>
      <c r="K47" s="366"/>
    </row>
    <row r="48" spans="2:11" x14ac:dyDescent="0.25">
      <c r="B48" s="366" t="s">
        <v>253</v>
      </c>
      <c r="C48" s="366"/>
      <c r="D48" s="366"/>
      <c r="E48" s="366"/>
      <c r="F48" s="366"/>
      <c r="G48" s="366"/>
      <c r="H48" s="366"/>
      <c r="I48" s="366"/>
      <c r="J48" s="366"/>
      <c r="K48" s="366"/>
    </row>
    <row r="49" spans="2:11" x14ac:dyDescent="0.25">
      <c r="B49" s="366" t="s">
        <v>254</v>
      </c>
      <c r="C49" s="366"/>
      <c r="D49" s="366"/>
      <c r="E49" s="366"/>
      <c r="F49" s="366"/>
      <c r="G49" s="366"/>
      <c r="H49" s="366"/>
      <c r="I49" s="366"/>
      <c r="J49" s="366"/>
      <c r="K49" s="366"/>
    </row>
    <row r="50" spans="2:11" x14ac:dyDescent="0.25">
      <c r="B50" s="366"/>
      <c r="C50" s="366"/>
      <c r="D50" s="366"/>
      <c r="E50" s="366"/>
      <c r="F50" s="366"/>
      <c r="G50" s="366"/>
      <c r="H50" s="366"/>
      <c r="I50" s="366"/>
      <c r="J50" s="366"/>
      <c r="K50" s="366"/>
    </row>
    <row r="51" spans="2:11" x14ac:dyDescent="0.25">
      <c r="B51" s="366" t="s">
        <v>255</v>
      </c>
      <c r="C51" s="366"/>
      <c r="D51" s="366"/>
      <c r="E51" s="366"/>
      <c r="F51" s="366"/>
      <c r="G51" s="366"/>
      <c r="H51" s="366"/>
      <c r="I51" s="366"/>
      <c r="J51" s="366"/>
      <c r="K51" s="366"/>
    </row>
    <row r="52" spans="2:11" x14ac:dyDescent="0.25">
      <c r="B52" s="366" t="s">
        <v>256</v>
      </c>
      <c r="C52" s="366"/>
      <c r="D52" s="366"/>
      <c r="E52" s="366"/>
      <c r="F52" s="366"/>
      <c r="G52" s="366"/>
      <c r="H52" s="366"/>
      <c r="I52" s="366"/>
      <c r="J52" s="366"/>
      <c r="K52" s="366"/>
    </row>
    <row r="53" spans="2:11" x14ac:dyDescent="0.25">
      <c r="B53" s="366"/>
      <c r="C53" s="366"/>
      <c r="D53" s="366"/>
      <c r="E53" s="366"/>
      <c r="F53" s="366"/>
      <c r="G53" s="366"/>
      <c r="H53" s="366"/>
      <c r="I53" s="366"/>
      <c r="J53" s="366"/>
      <c r="K53" s="366"/>
    </row>
    <row r="54" spans="2:11" x14ac:dyDescent="0.25">
      <c r="B54" s="319"/>
      <c r="C54" s="319"/>
      <c r="D54" s="319"/>
      <c r="E54" s="319"/>
      <c r="F54" s="319"/>
      <c r="G54" s="319"/>
      <c r="H54" s="319"/>
      <c r="I54" s="319"/>
      <c r="J54" s="319"/>
      <c r="K54" s="319"/>
    </row>
  </sheetData>
  <sheetProtection password="FF04" sheet="1" objects="1" scenarios="1"/>
  <mergeCells count="1">
    <mergeCell ref="B1:E1"/>
  </mergeCells>
  <pageMargins left="0.43" right="0.22" top="0.35" bottom="0.36" header="0.31496062992125984" footer="0.23622047244094491"/>
  <pageSetup paperSize="9" scale="70" orientation="landscape"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pageSetUpPr fitToPage="1"/>
  </sheetPr>
  <dimension ref="B1:K54"/>
  <sheetViews>
    <sheetView showGridLines="0" zoomScaleNormal="100" workbookViewId="0">
      <selection activeCell="C16" sqref="C16:J16"/>
    </sheetView>
  </sheetViews>
  <sheetFormatPr baseColWidth="10" defaultColWidth="9.140625" defaultRowHeight="15" x14ac:dyDescent="0.25"/>
  <cols>
    <col min="1" max="1" width="0.85546875" style="37" customWidth="1"/>
    <col min="2" max="2" width="63.28515625" style="37" customWidth="1"/>
    <col min="3" max="3" width="13.140625" style="37" customWidth="1"/>
    <col min="4" max="4" width="17.28515625" style="37" bestFit="1" customWidth="1"/>
    <col min="5" max="7" width="13.140625" style="37" customWidth="1"/>
    <col min="8" max="8" width="13.28515625" style="37" customWidth="1"/>
    <col min="9" max="9" width="10.28515625" style="37" bestFit="1" customWidth="1"/>
    <col min="10" max="10" width="10.42578125" style="37" customWidth="1"/>
    <col min="11" max="11" width="20.28515625" style="37" customWidth="1"/>
    <col min="12" max="16384" width="9.140625" style="37"/>
  </cols>
  <sheetData>
    <row r="1" spans="2:11" ht="71.25" customHeight="1" x14ac:dyDescent="0.25">
      <c r="B1" s="470" t="s">
        <v>257</v>
      </c>
      <c r="C1" s="471"/>
      <c r="D1" s="471"/>
      <c r="E1" s="471"/>
      <c r="F1" s="437"/>
      <c r="G1" s="437"/>
      <c r="H1" s="437"/>
      <c r="I1" s="437"/>
      <c r="J1" s="437"/>
      <c r="K1" s="437"/>
    </row>
    <row r="2" spans="2:11" x14ac:dyDescent="0.25">
      <c r="B2" s="344" t="s">
        <v>222</v>
      </c>
      <c r="C2" s="359">
        <f>Registrering!B8</f>
        <v>0</v>
      </c>
      <c r="D2" s="359"/>
      <c r="E2" s="437"/>
      <c r="F2" s="437"/>
      <c r="G2" s="437"/>
      <c r="H2" s="437"/>
      <c r="I2" s="437"/>
      <c r="J2" s="437"/>
      <c r="K2" s="437"/>
    </row>
    <row r="3" spans="2:11" x14ac:dyDescent="0.25">
      <c r="B3" s="344" t="s">
        <v>223</v>
      </c>
      <c r="C3" s="360">
        <f>Registrering!B18</f>
        <v>0</v>
      </c>
      <c r="D3" s="360">
        <f>Registrering!B19</f>
        <v>0</v>
      </c>
      <c r="E3" s="437"/>
      <c r="F3" s="437"/>
      <c r="G3" s="437"/>
      <c r="H3" s="437"/>
      <c r="I3" s="437"/>
      <c r="J3" s="437"/>
      <c r="K3" s="437"/>
    </row>
    <row r="4" spans="2:11" x14ac:dyDescent="0.25">
      <c r="B4" s="344" t="s">
        <v>224</v>
      </c>
      <c r="C4" s="359">
        <f>Budsjett!C4</f>
        <v>0</v>
      </c>
      <c r="D4" s="359"/>
      <c r="E4" s="437"/>
      <c r="F4" s="437"/>
      <c r="G4" s="437"/>
      <c r="H4" s="437"/>
      <c r="I4" s="437"/>
      <c r="J4" s="437"/>
      <c r="K4" s="437"/>
    </row>
    <row r="5" spans="2:11" x14ac:dyDescent="0.25">
      <c r="B5" s="344" t="s">
        <v>225</v>
      </c>
      <c r="C5" s="359">
        <f>Budsjett!B4</f>
        <v>0</v>
      </c>
      <c r="D5" s="359"/>
      <c r="E5" s="437"/>
      <c r="F5" s="437"/>
      <c r="G5" s="437"/>
      <c r="H5" s="437"/>
      <c r="I5" s="437"/>
      <c r="J5" s="437"/>
      <c r="K5" s="437"/>
    </row>
    <row r="6" spans="2:11" x14ac:dyDescent="0.25">
      <c r="B6" s="358" t="s">
        <v>226</v>
      </c>
      <c r="C6" s="371">
        <f>Registrering!B23</f>
        <v>10.25</v>
      </c>
      <c r="D6" s="359"/>
      <c r="E6" s="437"/>
      <c r="F6" s="437"/>
      <c r="G6" s="437"/>
      <c r="H6" s="437"/>
      <c r="I6" s="437"/>
      <c r="J6" s="437"/>
      <c r="K6" s="437"/>
    </row>
    <row r="7" spans="2:11" x14ac:dyDescent="0.25">
      <c r="B7" s="437"/>
      <c r="C7" s="437"/>
      <c r="D7" s="437"/>
      <c r="E7" s="437"/>
      <c r="F7" s="437"/>
      <c r="G7" s="437"/>
      <c r="H7" s="437"/>
      <c r="I7" s="437"/>
      <c r="J7" s="437"/>
      <c r="K7" s="437"/>
    </row>
    <row r="8" spans="2:11" x14ac:dyDescent="0.25">
      <c r="B8" s="437"/>
      <c r="C8" s="437"/>
      <c r="D8" s="437"/>
      <c r="E8" s="437"/>
      <c r="F8" s="437"/>
      <c r="G8" s="437"/>
      <c r="H8" s="437"/>
      <c r="I8" s="437"/>
      <c r="J8" s="437"/>
      <c r="K8" s="437"/>
    </row>
    <row r="9" spans="2:11" x14ac:dyDescent="0.25">
      <c r="B9" s="438"/>
      <c r="C9" s="361">
        <f>Budsjett!D3</f>
        <v>2024</v>
      </c>
      <c r="D9" s="361">
        <f>Budsjett!E3</f>
        <v>2025</v>
      </c>
      <c r="E9" s="361">
        <f>Budsjett!F3</f>
        <v>2026</v>
      </c>
      <c r="F9" s="361">
        <f>Budsjett!G3</f>
        <v>2027</v>
      </c>
      <c r="G9" s="361">
        <f>Budsjett!H3</f>
        <v>2028</v>
      </c>
      <c r="H9" s="361">
        <f>Budsjett!I3</f>
        <v>2029</v>
      </c>
      <c r="I9" s="361">
        <f>Budsjett!J3</f>
        <v>2030</v>
      </c>
      <c r="J9" s="361">
        <f>Budsjett!K3</f>
        <v>2031</v>
      </c>
      <c r="K9" s="30" t="s">
        <v>227</v>
      </c>
    </row>
    <row r="10" spans="2:11" x14ac:dyDescent="0.25">
      <c r="B10" s="344" t="s">
        <v>228</v>
      </c>
      <c r="C10" s="30">
        <f>'Finansieringsgrunnlag MSCA'!B5</f>
        <v>0</v>
      </c>
      <c r="D10" s="30">
        <f>'Finansieringsgrunnlag MSCA'!C5</f>
        <v>0</v>
      </c>
      <c r="E10" s="30">
        <f>'Finansieringsgrunnlag MSCA'!D5</f>
        <v>0</v>
      </c>
      <c r="F10" s="30">
        <f>'Finansieringsgrunnlag MSCA'!E5</f>
        <v>0</v>
      </c>
      <c r="G10" s="30">
        <f>'Finansieringsgrunnlag MSCA'!F5</f>
        <v>0</v>
      </c>
      <c r="H10" s="30">
        <f>'Finansieringsgrunnlag MSCA'!G5</f>
        <v>0</v>
      </c>
      <c r="I10" s="30">
        <f>'Finansieringsgrunnlag MSCA'!H5</f>
        <v>0</v>
      </c>
      <c r="J10" s="30">
        <f>'Finansieringsgrunnlag MSCA'!I5</f>
        <v>0</v>
      </c>
      <c r="K10" s="30">
        <f>SUM(C10:J10)</f>
        <v>0</v>
      </c>
    </row>
    <row r="11" spans="2:11" x14ac:dyDescent="0.25">
      <c r="B11" s="345" t="s">
        <v>229</v>
      </c>
      <c r="C11" s="30">
        <f>Budsjett!AN4</f>
        <v>0</v>
      </c>
      <c r="D11" s="30">
        <f>Budsjett!AO4</f>
        <v>0</v>
      </c>
      <c r="E11" s="30">
        <f>Budsjett!AP4</f>
        <v>0</v>
      </c>
      <c r="F11" s="30">
        <f>Budsjett!AQ4</f>
        <v>0</v>
      </c>
      <c r="G11" s="30">
        <f>Budsjett!AR4</f>
        <v>0</v>
      </c>
      <c r="H11" s="30">
        <f>Budsjett!AS4</f>
        <v>0</v>
      </c>
      <c r="I11" s="30">
        <f>Budsjett!AT4</f>
        <v>0</v>
      </c>
      <c r="J11" s="30">
        <f>Budsjett!AU4</f>
        <v>0</v>
      </c>
      <c r="K11" s="30">
        <f>SUM(C11:J11)</f>
        <v>0</v>
      </c>
    </row>
    <row r="12" spans="2:11" x14ac:dyDescent="0.25">
      <c r="B12" s="346" t="s">
        <v>230</v>
      </c>
      <c r="C12" s="362">
        <f>Budsjett!D37</f>
        <v>0</v>
      </c>
      <c r="D12" s="362">
        <f>Budsjett!E37</f>
        <v>0</v>
      </c>
      <c r="E12" s="362">
        <f>Budsjett!F37</f>
        <v>0</v>
      </c>
      <c r="F12" s="362">
        <f>Budsjett!G37</f>
        <v>0</v>
      </c>
      <c r="G12" s="362">
        <f>Budsjett!H37</f>
        <v>0</v>
      </c>
      <c r="H12" s="362">
        <f>Budsjett!I37</f>
        <v>0</v>
      </c>
      <c r="I12" s="362">
        <f>Budsjett!J37</f>
        <v>0</v>
      </c>
      <c r="J12" s="362">
        <f>Budsjett!K37</f>
        <v>0</v>
      </c>
      <c r="K12" s="362">
        <f>SUM(C12:J12)</f>
        <v>0</v>
      </c>
    </row>
    <row r="13" spans="2:11" ht="15.75" x14ac:dyDescent="0.25">
      <c r="B13" s="369" t="s">
        <v>231</v>
      </c>
      <c r="C13" s="370">
        <f t="shared" ref="C13:J13" si="0">C10-C11</f>
        <v>0</v>
      </c>
      <c r="D13" s="370">
        <f t="shared" si="0"/>
        <v>0</v>
      </c>
      <c r="E13" s="370">
        <f t="shared" si="0"/>
        <v>0</v>
      </c>
      <c r="F13" s="370">
        <f t="shared" si="0"/>
        <v>0</v>
      </c>
      <c r="G13" s="370">
        <f t="shared" si="0"/>
        <v>0</v>
      </c>
      <c r="H13" s="370">
        <f t="shared" si="0"/>
        <v>0</v>
      </c>
      <c r="I13" s="370">
        <f t="shared" si="0"/>
        <v>0</v>
      </c>
      <c r="J13" s="370">
        <f t="shared" si="0"/>
        <v>0</v>
      </c>
      <c r="K13" s="370">
        <f>SUM(C13:J13)</f>
        <v>0</v>
      </c>
    </row>
    <row r="14" spans="2:11" x14ac:dyDescent="0.25">
      <c r="B14" s="363"/>
      <c r="C14" s="339"/>
      <c r="D14" s="339"/>
      <c r="E14" s="339"/>
      <c r="F14" s="339"/>
      <c r="G14" s="339"/>
      <c r="H14" s="339"/>
      <c r="I14" s="339"/>
      <c r="J14" s="339"/>
      <c r="K14" s="340"/>
    </row>
    <row r="15" spans="2:11" x14ac:dyDescent="0.25">
      <c r="B15" s="350" t="s">
        <v>232</v>
      </c>
      <c r="C15" s="352">
        <f>C10</f>
        <v>0</v>
      </c>
      <c r="D15" s="352">
        <f t="shared" ref="D15:J15" si="1">D10</f>
        <v>0</v>
      </c>
      <c r="E15" s="352">
        <f t="shared" si="1"/>
        <v>0</v>
      </c>
      <c r="F15" s="352">
        <f t="shared" si="1"/>
        <v>0</v>
      </c>
      <c r="G15" s="352">
        <f t="shared" si="1"/>
        <v>0</v>
      </c>
      <c r="H15" s="352">
        <f t="shared" si="1"/>
        <v>0</v>
      </c>
      <c r="I15" s="352">
        <f t="shared" si="1"/>
        <v>0</v>
      </c>
      <c r="J15" s="352">
        <f t="shared" si="1"/>
        <v>0</v>
      </c>
      <c r="K15" s="352">
        <f>SUM(C15:J15)</f>
        <v>0</v>
      </c>
    </row>
    <row r="16" spans="2:11" x14ac:dyDescent="0.25">
      <c r="B16" s="351" t="s">
        <v>233</v>
      </c>
      <c r="C16" s="353">
        <f>IF(Registrering!$B$25="Individual Fellowships",'Finansieringsgrunnlag MSCA'!$C$20,'Finansieringsgrunnlag MSCA'!$C$19)*Budsjett!D4</f>
        <v>0</v>
      </c>
      <c r="D16" s="353">
        <f>IF(Registrering!$B$25="Individual Fellowships",'Finansieringsgrunnlag MSCA'!$C$20,'Finansieringsgrunnlag MSCA'!$C$19)*Budsjett!E4</f>
        <v>0</v>
      </c>
      <c r="E16" s="353">
        <f>IF(Registrering!$B$25="Individual Fellowships",'Finansieringsgrunnlag MSCA'!$C$20,'Finansieringsgrunnlag MSCA'!$C$19)*Budsjett!F4</f>
        <v>0</v>
      </c>
      <c r="F16" s="353">
        <f>IF(Registrering!$B$25="Individual Fellowships",'Finansieringsgrunnlag MSCA'!$C$20,'Finansieringsgrunnlag MSCA'!$C$19)*Budsjett!G4</f>
        <v>0</v>
      </c>
      <c r="G16" s="353">
        <f>IF(Registrering!$B$25="Individual Fellowships",'Finansieringsgrunnlag MSCA'!$C$20,'Finansieringsgrunnlag MSCA'!$C$19)*Budsjett!H4</f>
        <v>0</v>
      </c>
      <c r="H16" s="353">
        <f>IF(Registrering!$B$25="Individual Fellowships",'Finansieringsgrunnlag MSCA'!$C$20,'Finansieringsgrunnlag MSCA'!$C$19)*Budsjett!I4</f>
        <v>0</v>
      </c>
      <c r="I16" s="353">
        <f>IF(Registrering!$B$25="Individual Fellowships",'Finansieringsgrunnlag MSCA'!$C$20,'Finansieringsgrunnlag MSCA'!$C$19)*Budsjett!J4</f>
        <v>0</v>
      </c>
      <c r="J16" s="353">
        <f>IF(Registrering!$B$25="Individual Fellowships",'Finansieringsgrunnlag MSCA'!$C$20,'Finansieringsgrunnlag MSCA'!$C$19)*Budsjett!K4</f>
        <v>0</v>
      </c>
      <c r="K16" s="353">
        <f>SUM(C16:J16)</f>
        <v>0</v>
      </c>
    </row>
    <row r="17" spans="2:11" x14ac:dyDescent="0.25">
      <c r="B17" s="351" t="s">
        <v>234</v>
      </c>
      <c r="C17" s="353">
        <f>'Finansieringsgrunnlag MSCA'!$E$19*Budsjett!D4</f>
        <v>0</v>
      </c>
      <c r="D17" s="353">
        <f>'Finansieringsgrunnlag MSCA'!$E$19*Budsjett!E4</f>
        <v>0</v>
      </c>
      <c r="E17" s="353">
        <f>'Finansieringsgrunnlag MSCA'!$E$19*Budsjett!F4</f>
        <v>0</v>
      </c>
      <c r="F17" s="353">
        <f>'Finansieringsgrunnlag MSCA'!$E$19*Budsjett!G4</f>
        <v>0</v>
      </c>
      <c r="G17" s="353">
        <f>'Finansieringsgrunnlag MSCA'!$E$19*Budsjett!H4</f>
        <v>0</v>
      </c>
      <c r="H17" s="353">
        <f>'Finansieringsgrunnlag MSCA'!$E$19*Budsjett!I4</f>
        <v>0</v>
      </c>
      <c r="I17" s="353">
        <f>'Finansieringsgrunnlag MSCA'!$E$19*Budsjett!J4</f>
        <v>0</v>
      </c>
      <c r="J17" s="353">
        <f>'Finansieringsgrunnlag MSCA'!$E$19*Budsjett!K4</f>
        <v>0</v>
      </c>
      <c r="K17" s="353">
        <f>SUM(C17:J17)</f>
        <v>0</v>
      </c>
    </row>
    <row r="18" spans="2:11" x14ac:dyDescent="0.25">
      <c r="B18" s="351" t="s">
        <v>235</v>
      </c>
      <c r="C18" s="353">
        <f>C12</f>
        <v>0</v>
      </c>
      <c r="D18" s="353">
        <f t="shared" ref="D18:J18" si="2">D12</f>
        <v>0</v>
      </c>
      <c r="E18" s="353">
        <f t="shared" si="2"/>
        <v>0</v>
      </c>
      <c r="F18" s="353">
        <f t="shared" si="2"/>
        <v>0</v>
      </c>
      <c r="G18" s="353">
        <f t="shared" si="2"/>
        <v>0</v>
      </c>
      <c r="H18" s="353">
        <f t="shared" si="2"/>
        <v>0</v>
      </c>
      <c r="I18" s="353">
        <f t="shared" si="2"/>
        <v>0</v>
      </c>
      <c r="J18" s="353">
        <f t="shared" si="2"/>
        <v>0</v>
      </c>
      <c r="K18" s="353">
        <f>SUM(C18:J18)</f>
        <v>0</v>
      </c>
    </row>
    <row r="19" spans="2:11" x14ac:dyDescent="0.25">
      <c r="B19" s="347"/>
      <c r="C19" s="348"/>
      <c r="D19" s="348"/>
      <c r="E19" s="348"/>
      <c r="F19" s="348"/>
      <c r="G19" s="348"/>
      <c r="H19" s="348"/>
      <c r="I19" s="348"/>
      <c r="J19" s="348"/>
      <c r="K19" s="349"/>
    </row>
    <row r="20" spans="2:11" x14ac:dyDescent="0.25">
      <c r="B20" s="354" t="s">
        <v>229</v>
      </c>
      <c r="C20" s="30">
        <f>C24+C22+C21</f>
        <v>0</v>
      </c>
      <c r="D20" s="30">
        <f t="shared" ref="D20:J20" si="3">D24+D22+D21</f>
        <v>0</v>
      </c>
      <c r="E20" s="30">
        <f t="shared" si="3"/>
        <v>0</v>
      </c>
      <c r="F20" s="30">
        <f t="shared" si="3"/>
        <v>0</v>
      </c>
      <c r="G20" s="30">
        <f t="shared" si="3"/>
        <v>0</v>
      </c>
      <c r="H20" s="30">
        <f t="shared" si="3"/>
        <v>0</v>
      </c>
      <c r="I20" s="30">
        <f t="shared" si="3"/>
        <v>0</v>
      </c>
      <c r="J20" s="30">
        <f t="shared" si="3"/>
        <v>0</v>
      </c>
      <c r="K20" s="30">
        <f>SUM(C20:J20)</f>
        <v>0</v>
      </c>
    </row>
    <row r="21" spans="2:11" x14ac:dyDescent="0.25">
      <c r="B21" s="355" t="s">
        <v>236</v>
      </c>
      <c r="C21" s="343">
        <f>IF(Budsjett!D4=0,0,Budsjett!$AG$4*Tabeller!I33*Budsjett!D4)</f>
        <v>0</v>
      </c>
      <c r="D21" s="343">
        <f>IF(Budsjett!E4=0,0,Budsjett!$AG$4*Tabeller!J33*Budsjett!E4)</f>
        <v>0</v>
      </c>
      <c r="E21" s="343">
        <f>IF(Budsjett!F4=0,0,Budsjett!$AG$4*Tabeller!K33*Budsjett!F4)</f>
        <v>0</v>
      </c>
      <c r="F21" s="343">
        <f>IF(Budsjett!G4=0,0,Budsjett!$AG$4*Tabeller!L33*Budsjett!G4)</f>
        <v>0</v>
      </c>
      <c r="G21" s="343">
        <f>IF(Budsjett!H4=0,0,Budsjett!$AG$4*Tabeller!M33*Budsjett!H4)</f>
        <v>0</v>
      </c>
      <c r="H21" s="343">
        <f>IF(Budsjett!I4=0,0,Budsjett!$AG$4*Tabeller!N33*Budsjett!I4)</f>
        <v>0</v>
      </c>
      <c r="I21" s="343">
        <f>IF(Budsjett!J4=0,0,Budsjett!$AG$4*Tabeller!O33*Budsjett!J4)</f>
        <v>0</v>
      </c>
      <c r="J21" s="343">
        <f>IF(Budsjett!K4=0,0,Budsjett!$AG$4*Tabeller!P33*Budsjett!K4)</f>
        <v>0</v>
      </c>
      <c r="K21" s="343">
        <f>SUM(C21:J21)</f>
        <v>0</v>
      </c>
    </row>
    <row r="22" spans="2:11" x14ac:dyDescent="0.25">
      <c r="B22" s="355" t="s">
        <v>237</v>
      </c>
      <c r="C22" s="343">
        <f>IF(Budsjett!D4=0,0,Budsjett!$AH$4*Tabeller!I33*Budsjett!D4)</f>
        <v>0</v>
      </c>
      <c r="D22" s="343">
        <f>IF(Budsjett!E4=0,0,Budsjett!$AH$4*Tabeller!J33*Budsjett!E4)</f>
        <v>0</v>
      </c>
      <c r="E22" s="343">
        <f>IF(Budsjett!F4=0,0,Budsjett!$AH$4*Tabeller!K33*Budsjett!F4)</f>
        <v>0</v>
      </c>
      <c r="F22" s="343">
        <f>IF(Budsjett!G4=0,0,Budsjett!$AH$4*Tabeller!L33*Budsjett!G4)</f>
        <v>0</v>
      </c>
      <c r="G22" s="343">
        <f>IF(Budsjett!H4=0,0,Budsjett!$AH$4*Tabeller!M33*Budsjett!H4)</f>
        <v>0</v>
      </c>
      <c r="H22" s="343">
        <f>IF(Budsjett!I4=0,0,Budsjett!$AH$4*Tabeller!N33*Budsjett!I4)</f>
        <v>0</v>
      </c>
      <c r="I22" s="343">
        <f>IF(Budsjett!J4=0,0,Budsjett!$AH$4*Tabeller!O33*Budsjett!J4)</f>
        <v>0</v>
      </c>
      <c r="J22" s="343">
        <f>IF(Budsjett!K4=0,0,Budsjett!$AH$4*Tabeller!P33*Budsjett!K4)</f>
        <v>0</v>
      </c>
      <c r="K22" s="343">
        <f>SUM(C22:J22)</f>
        <v>0</v>
      </c>
    </row>
    <row r="23" spans="2:11" x14ac:dyDescent="0.25">
      <c r="B23" s="356"/>
      <c r="C23" s="31"/>
      <c r="D23" s="31"/>
      <c r="E23" s="31"/>
      <c r="F23" s="31"/>
      <c r="G23" s="31"/>
      <c r="H23" s="31"/>
      <c r="I23" s="31"/>
      <c r="J23" s="31"/>
      <c r="K23" s="31"/>
    </row>
    <row r="24" spans="2:11" x14ac:dyDescent="0.25">
      <c r="B24" s="357" t="s">
        <v>238</v>
      </c>
      <c r="C24" s="30">
        <f>SUM(C25:C26)</f>
        <v>0</v>
      </c>
      <c r="D24" s="30">
        <f t="shared" ref="D24:K24" si="4">SUM(D25:D26)</f>
        <v>0</v>
      </c>
      <c r="E24" s="30">
        <f t="shared" si="4"/>
        <v>0</v>
      </c>
      <c r="F24" s="30">
        <f t="shared" si="4"/>
        <v>0</v>
      </c>
      <c r="G24" s="30">
        <f t="shared" si="4"/>
        <v>0</v>
      </c>
      <c r="H24" s="30">
        <f t="shared" si="4"/>
        <v>0</v>
      </c>
      <c r="I24" s="30">
        <f t="shared" si="4"/>
        <v>0</v>
      </c>
      <c r="J24" s="30">
        <f t="shared" si="4"/>
        <v>0</v>
      </c>
      <c r="K24" s="30">
        <f t="shared" si="4"/>
        <v>0</v>
      </c>
    </row>
    <row r="25" spans="2:11" x14ac:dyDescent="0.25">
      <c r="B25" s="291" t="s">
        <v>239</v>
      </c>
      <c r="C25" s="343">
        <f>IF(Budsjett!D4=0,0,Budsjett!$AF$4*Tabeller!I33*Budsjett!D4)</f>
        <v>0</v>
      </c>
      <c r="D25" s="343">
        <f>IF(Budsjett!E4=0,0,Budsjett!$AF$4*Tabeller!J33*Budsjett!E4)</f>
        <v>0</v>
      </c>
      <c r="E25" s="343">
        <f>IF(Budsjett!F4=0,0,Budsjett!$AF$4*Tabeller!K33*Budsjett!F4)</f>
        <v>0</v>
      </c>
      <c r="F25" s="343">
        <f>IF(Budsjett!G4=0,0,Budsjett!$AF$4*Tabeller!L33*Budsjett!G4)</f>
        <v>0</v>
      </c>
      <c r="G25" s="343">
        <f>IF(Budsjett!H4=0,0,Budsjett!$AF$4*Tabeller!M33*Budsjett!H4)</f>
        <v>0</v>
      </c>
      <c r="H25" s="343">
        <f>IF(Budsjett!I4=0,0,Budsjett!$AF$4*Tabeller!N33*Budsjett!I4)</f>
        <v>0</v>
      </c>
      <c r="I25" s="343">
        <f>IF(Budsjett!J4=0,0,Budsjett!$AF$4*Tabeller!O33*Budsjett!J4)</f>
        <v>0</v>
      </c>
      <c r="J25" s="343">
        <f>IF(Budsjett!K4=0,0,Budsjett!$AF$4*Tabeller!P33*Budsjett!K4)</f>
        <v>0</v>
      </c>
      <c r="K25" s="343">
        <f>SUM(C25:J25)</f>
        <v>0</v>
      </c>
    </row>
    <row r="26" spans="2:11" x14ac:dyDescent="0.25">
      <c r="B26" s="354" t="s">
        <v>240</v>
      </c>
      <c r="C26" s="30">
        <f>IF(Budsjett!D4=0,0,Budsjett!$AE$4*Tabeller!I33*Budsjett!D4)</f>
        <v>0</v>
      </c>
      <c r="D26" s="30">
        <f>IF(Budsjett!E4=0,0,Budsjett!$AE$4*Tabeller!J33*Budsjett!E4)</f>
        <v>0</v>
      </c>
      <c r="E26" s="30">
        <f>IF(Budsjett!F4=0,0,Budsjett!$AE$4*Tabeller!K33*Budsjett!F4)</f>
        <v>0</v>
      </c>
      <c r="F26" s="30">
        <f>IF(Budsjett!G4=0,0,Budsjett!$AE$4*Tabeller!L33*Budsjett!G4)</f>
        <v>0</v>
      </c>
      <c r="G26" s="30">
        <f>IF(Budsjett!H4=0,0,Budsjett!$AE$4*Tabeller!M33*Budsjett!H4)</f>
        <v>0</v>
      </c>
      <c r="H26" s="30">
        <f>IF(Budsjett!I4=0,0,Budsjett!$AE$4*Tabeller!N33*Budsjett!I4)</f>
        <v>0</v>
      </c>
      <c r="I26" s="30">
        <f>IF(Budsjett!J4=0,0,Budsjett!$AE$4*Tabeller!O33*Budsjett!J4)</f>
        <v>0</v>
      </c>
      <c r="J26" s="30">
        <f>IF(Budsjett!K4=0,0,Budsjett!$AE$4*Tabeller!P33*Budsjett!K4)</f>
        <v>0</v>
      </c>
      <c r="K26" s="30">
        <f>SUM(C26:J26)</f>
        <v>0</v>
      </c>
    </row>
    <row r="28" spans="2:11" x14ac:dyDescent="0.25">
      <c r="B28" s="30" t="s">
        <v>230</v>
      </c>
      <c r="C28" s="30" t="str">
        <f>IF(Registrering!$B$26="Ja",'Finansieringsgrunnlag MSCA'!B6,"")</f>
        <v/>
      </c>
      <c r="D28" s="30" t="str">
        <f>IF(Registrering!$B$26="Ja",'Finansieringsgrunnlag MSCA'!C6,"")</f>
        <v/>
      </c>
      <c r="E28" s="30" t="str">
        <f>IF(Registrering!$B$26="Ja",'Finansieringsgrunnlag MSCA'!D6,"")</f>
        <v/>
      </c>
      <c r="F28" s="30" t="str">
        <f>IF(Registrering!$B$26="Ja",'Finansieringsgrunnlag MSCA'!E6,"")</f>
        <v/>
      </c>
      <c r="G28" s="30" t="str">
        <f>IF(Registrering!$B$26="Ja",'Finansieringsgrunnlag MSCA'!F6,"")</f>
        <v/>
      </c>
      <c r="H28" s="30" t="str">
        <f>IF(Registrering!$B$26="Ja",'Finansieringsgrunnlag MSCA'!G6,"")</f>
        <v/>
      </c>
      <c r="I28" s="30" t="str">
        <f>IF(Registrering!$B$26="Ja",'Finansieringsgrunnlag MSCA'!H6,"")</f>
        <v/>
      </c>
      <c r="J28" s="30" t="str">
        <f>IF(Registrering!$B$26="Ja",'Finansieringsgrunnlag MSCA'!I6,"")</f>
        <v/>
      </c>
      <c r="K28" s="368">
        <f>SUM(C28:J28)</f>
        <v>0</v>
      </c>
    </row>
    <row r="29" spans="2:11" x14ac:dyDescent="0.25">
      <c r="B29" s="291" t="s">
        <v>236</v>
      </c>
      <c r="C29" s="343" t="e">
        <f>C28-(C28/(1+Tabeller!$H$26))</f>
        <v>#VALUE!</v>
      </c>
      <c r="D29" s="343" t="e">
        <f>D28-(D28/(1+Tabeller!$H$26))</f>
        <v>#VALUE!</v>
      </c>
      <c r="E29" s="343" t="e">
        <f>E28-(E28/(1+Tabeller!$H$26))</f>
        <v>#VALUE!</v>
      </c>
      <c r="F29" s="343" t="e">
        <f>F28-(F28/(1+Tabeller!$H$26))</f>
        <v>#VALUE!</v>
      </c>
      <c r="G29" s="343" t="e">
        <f>G28-(G28/(1+Tabeller!$H$26))</f>
        <v>#VALUE!</v>
      </c>
      <c r="H29" s="343" t="e">
        <f>H28-(H28/(1+Tabeller!$H$26))</f>
        <v>#VALUE!</v>
      </c>
      <c r="I29" s="343" t="e">
        <f>I28-(I28/(1+Tabeller!$H$26))</f>
        <v>#VALUE!</v>
      </c>
      <c r="J29" s="343" t="e">
        <f>J28-(J28/(1+Tabeller!$H$26))</f>
        <v>#VALUE!</v>
      </c>
      <c r="K29" s="341" t="e">
        <f>SUM(C29:J29)</f>
        <v>#VALUE!</v>
      </c>
    </row>
    <row r="30" spans="2:11" x14ac:dyDescent="0.25">
      <c r="B30" s="355"/>
      <c r="C30" s="355"/>
      <c r="D30" s="355"/>
      <c r="E30" s="355"/>
      <c r="F30" s="355"/>
      <c r="G30" s="355"/>
      <c r="H30" s="355"/>
      <c r="I30" s="355"/>
      <c r="J30" s="355"/>
      <c r="K30" s="355"/>
    </row>
    <row r="31" spans="2:11" x14ac:dyDescent="0.25">
      <c r="B31" s="357" t="s">
        <v>241</v>
      </c>
      <c r="C31" s="30" t="e">
        <f>SUM(C32:C33)</f>
        <v>#VALUE!</v>
      </c>
      <c r="D31" s="30" t="e">
        <f t="shared" ref="D31:K31" si="5">SUM(D32:D33)</f>
        <v>#VALUE!</v>
      </c>
      <c r="E31" s="30" t="e">
        <f t="shared" si="5"/>
        <v>#VALUE!</v>
      </c>
      <c r="F31" s="30" t="e">
        <f t="shared" si="5"/>
        <v>#VALUE!</v>
      </c>
      <c r="G31" s="30" t="e">
        <f t="shared" si="5"/>
        <v>#VALUE!</v>
      </c>
      <c r="H31" s="30" t="e">
        <f t="shared" si="5"/>
        <v>#VALUE!</v>
      </c>
      <c r="I31" s="30" t="e">
        <f t="shared" si="5"/>
        <v>#VALUE!</v>
      </c>
      <c r="J31" s="30" t="e">
        <f t="shared" si="5"/>
        <v>#VALUE!</v>
      </c>
      <c r="K31" s="30" t="e">
        <f t="shared" si="5"/>
        <v>#VALUE!</v>
      </c>
    </row>
    <row r="32" spans="2:11" x14ac:dyDescent="0.25">
      <c r="B32" s="291" t="s">
        <v>242</v>
      </c>
      <c r="C32" s="343" t="e">
        <f>(C28-C29)-((C28-C29)/(1+Tabeller!$H$24))</f>
        <v>#VALUE!</v>
      </c>
      <c r="D32" s="343" t="e">
        <f>(D28-D29)-((D28-D29)/(1+Tabeller!$H$24))</f>
        <v>#VALUE!</v>
      </c>
      <c r="E32" s="343" t="e">
        <f>(E28-E29)-((E28-E29)/(1+Tabeller!$H$24))</f>
        <v>#VALUE!</v>
      </c>
      <c r="F32" s="343" t="e">
        <f>(F28-F29)-((F28-F29)/(1+Tabeller!$H$24))</f>
        <v>#VALUE!</v>
      </c>
      <c r="G32" s="343" t="e">
        <f>(G28-G29)-((G28-G29)/(1+Tabeller!$H$24))</f>
        <v>#VALUE!</v>
      </c>
      <c r="H32" s="343" t="e">
        <f>(H28-H29)-((H28-H29)/(1+Tabeller!$H$24))</f>
        <v>#VALUE!</v>
      </c>
      <c r="I32" s="343" t="e">
        <f>(I28-I29)-((I28-I29)/(1+Tabeller!$H$24))</f>
        <v>#VALUE!</v>
      </c>
      <c r="J32" s="343" t="e">
        <f>(J28-J29)-((J28-J29)/(1+Tabeller!$H$24))</f>
        <v>#VALUE!</v>
      </c>
      <c r="K32" s="341" t="e">
        <f t="shared" ref="K32:K33" si="6">SUM(C32:J32)</f>
        <v>#VALUE!</v>
      </c>
    </row>
    <row r="33" spans="2:11" x14ac:dyDescent="0.25">
      <c r="B33" s="291" t="s">
        <v>243</v>
      </c>
      <c r="C33" s="343" t="e">
        <f t="shared" ref="C33:J33" si="7">C28-C29-C32</f>
        <v>#VALUE!</v>
      </c>
      <c r="D33" s="343" t="e">
        <f t="shared" si="7"/>
        <v>#VALUE!</v>
      </c>
      <c r="E33" s="343" t="e">
        <f t="shared" si="7"/>
        <v>#VALUE!</v>
      </c>
      <c r="F33" s="343" t="e">
        <f t="shared" si="7"/>
        <v>#VALUE!</v>
      </c>
      <c r="G33" s="343" t="e">
        <f t="shared" si="7"/>
        <v>#VALUE!</v>
      </c>
      <c r="H33" s="343" t="e">
        <f t="shared" si="7"/>
        <v>#VALUE!</v>
      </c>
      <c r="I33" s="343" t="e">
        <f t="shared" si="7"/>
        <v>#VALUE!</v>
      </c>
      <c r="J33" s="343" t="e">
        <f t="shared" si="7"/>
        <v>#VALUE!</v>
      </c>
      <c r="K33" s="341" t="e">
        <f t="shared" si="6"/>
        <v>#VALUE!</v>
      </c>
    </row>
    <row r="35" spans="2:11" ht="15.75" x14ac:dyDescent="0.25">
      <c r="B35" s="364" t="s">
        <v>244</v>
      </c>
      <c r="C35" s="365"/>
      <c r="D35" s="365"/>
      <c r="E35" s="365"/>
      <c r="F35" s="365"/>
      <c r="G35" s="365"/>
      <c r="H35" s="365"/>
      <c r="I35" s="365"/>
      <c r="J35" s="365"/>
      <c r="K35" s="365"/>
    </row>
    <row r="36" spans="2:11" x14ac:dyDescent="0.25">
      <c r="B36" s="365"/>
      <c r="C36" s="365"/>
      <c r="D36" s="365"/>
      <c r="E36" s="365"/>
      <c r="F36" s="365"/>
      <c r="G36" s="365"/>
      <c r="H36" s="365"/>
      <c r="I36" s="365"/>
      <c r="J36" s="365"/>
      <c r="K36" s="365"/>
    </row>
    <row r="37" spans="2:11" x14ac:dyDescent="0.25">
      <c r="B37" s="366" t="s">
        <v>245</v>
      </c>
      <c r="C37" s="366"/>
      <c r="D37" s="366"/>
      <c r="E37" s="366"/>
      <c r="F37" s="366"/>
      <c r="G37" s="366"/>
      <c r="H37" s="366"/>
      <c r="I37" s="366"/>
      <c r="J37" s="366"/>
      <c r="K37" s="366"/>
    </row>
    <row r="38" spans="2:11" x14ac:dyDescent="0.25">
      <c r="B38" s="366" t="s">
        <v>246</v>
      </c>
      <c r="C38" s="366"/>
      <c r="D38" s="366"/>
      <c r="E38" s="366"/>
      <c r="F38" s="366"/>
      <c r="G38" s="366"/>
      <c r="H38" s="366"/>
      <c r="I38" s="366"/>
      <c r="J38" s="366"/>
      <c r="K38" s="366"/>
    </row>
    <row r="39" spans="2:11" x14ac:dyDescent="0.25">
      <c r="B39" s="366" t="s">
        <v>247</v>
      </c>
      <c r="C39" s="366"/>
      <c r="D39" s="366"/>
      <c r="E39" s="366"/>
      <c r="F39" s="366"/>
      <c r="G39" s="366"/>
      <c r="H39" s="366"/>
      <c r="I39" s="366"/>
      <c r="J39" s="366"/>
      <c r="K39" s="366"/>
    </row>
    <row r="40" spans="2:11" x14ac:dyDescent="0.25">
      <c r="B40" s="366" t="s">
        <v>248</v>
      </c>
      <c r="C40" s="366"/>
      <c r="D40" s="366"/>
      <c r="E40" s="366"/>
      <c r="F40" s="366"/>
      <c r="G40" s="366"/>
      <c r="H40" s="366"/>
      <c r="I40" s="366"/>
      <c r="J40" s="366"/>
      <c r="K40" s="366"/>
    </row>
    <row r="41" spans="2:11" x14ac:dyDescent="0.25">
      <c r="B41" s="366" t="s">
        <v>249</v>
      </c>
      <c r="C41" s="366"/>
      <c r="D41" s="366"/>
      <c r="E41" s="366"/>
      <c r="F41" s="366"/>
      <c r="G41" s="366"/>
      <c r="H41" s="366"/>
      <c r="I41" s="366"/>
      <c r="J41" s="366"/>
      <c r="K41" s="366"/>
    </row>
    <row r="42" spans="2:11" x14ac:dyDescent="0.25">
      <c r="B42" s="366"/>
      <c r="C42" s="366"/>
      <c r="D42" s="366"/>
      <c r="E42" s="366"/>
      <c r="F42" s="366"/>
      <c r="G42" s="366"/>
      <c r="H42" s="366"/>
      <c r="I42" s="366"/>
      <c r="J42" s="366"/>
      <c r="K42" s="366"/>
    </row>
    <row r="43" spans="2:11" x14ac:dyDescent="0.25">
      <c r="B43" s="367" t="s">
        <v>250</v>
      </c>
      <c r="C43" s="367"/>
      <c r="D43" s="367"/>
      <c r="E43" s="367"/>
      <c r="F43" s="367"/>
      <c r="G43" s="367"/>
      <c r="H43" s="367"/>
      <c r="I43" s="367"/>
      <c r="J43" s="367"/>
      <c r="K43" s="367"/>
    </row>
    <row r="44" spans="2:11" x14ac:dyDescent="0.25">
      <c r="B44" s="366"/>
      <c r="C44" s="366"/>
      <c r="D44" s="366"/>
      <c r="E44" s="366"/>
      <c r="F44" s="366"/>
      <c r="G44" s="366"/>
      <c r="H44" s="366"/>
      <c r="I44" s="366"/>
      <c r="J44" s="366"/>
      <c r="K44" s="366"/>
    </row>
    <row r="45" spans="2:11" x14ac:dyDescent="0.25">
      <c r="B45" s="366" t="s">
        <v>251</v>
      </c>
      <c r="C45" s="366"/>
      <c r="D45" s="366"/>
      <c r="E45" s="366"/>
      <c r="F45" s="366"/>
      <c r="G45" s="366"/>
      <c r="H45" s="366"/>
      <c r="I45" s="366"/>
      <c r="J45" s="366"/>
      <c r="K45" s="366"/>
    </row>
    <row r="46" spans="2:11" x14ac:dyDescent="0.25">
      <c r="B46" s="366" t="s">
        <v>252</v>
      </c>
      <c r="C46" s="366"/>
      <c r="D46" s="366"/>
      <c r="E46" s="366"/>
      <c r="F46" s="366"/>
      <c r="G46" s="366"/>
      <c r="H46" s="366"/>
      <c r="I46" s="366"/>
      <c r="J46" s="366"/>
      <c r="K46" s="366"/>
    </row>
    <row r="47" spans="2:11" x14ac:dyDescent="0.25">
      <c r="B47" s="366"/>
      <c r="C47" s="366"/>
      <c r="D47" s="366"/>
      <c r="E47" s="366"/>
      <c r="F47" s="366"/>
      <c r="G47" s="366"/>
      <c r="H47" s="366"/>
      <c r="I47" s="366"/>
      <c r="J47" s="366"/>
      <c r="K47" s="366"/>
    </row>
    <row r="48" spans="2:11" x14ac:dyDescent="0.25">
      <c r="B48" s="366" t="s">
        <v>253</v>
      </c>
      <c r="C48" s="366"/>
      <c r="D48" s="366"/>
      <c r="E48" s="366"/>
      <c r="F48" s="366"/>
      <c r="G48" s="366"/>
      <c r="H48" s="366"/>
      <c r="I48" s="366"/>
      <c r="J48" s="366"/>
      <c r="K48" s="366"/>
    </row>
    <row r="49" spans="2:11" x14ac:dyDescent="0.25">
      <c r="B49" s="366" t="s">
        <v>254</v>
      </c>
      <c r="C49" s="366"/>
      <c r="D49" s="366"/>
      <c r="E49" s="366"/>
      <c r="F49" s="366"/>
      <c r="G49" s="366"/>
      <c r="H49" s="366"/>
      <c r="I49" s="366"/>
      <c r="J49" s="366"/>
      <c r="K49" s="366"/>
    </row>
    <row r="50" spans="2:11" x14ac:dyDescent="0.25">
      <c r="B50" s="366"/>
      <c r="C50" s="366"/>
      <c r="D50" s="366"/>
      <c r="E50" s="366"/>
      <c r="F50" s="366"/>
      <c r="G50" s="366"/>
      <c r="H50" s="366"/>
      <c r="I50" s="366"/>
      <c r="J50" s="366"/>
      <c r="K50" s="366"/>
    </row>
    <row r="51" spans="2:11" x14ac:dyDescent="0.25">
      <c r="B51" s="366" t="s">
        <v>255</v>
      </c>
      <c r="C51" s="366"/>
      <c r="D51" s="366"/>
      <c r="E51" s="366"/>
      <c r="F51" s="366"/>
      <c r="G51" s="366"/>
      <c r="H51" s="366"/>
      <c r="I51" s="366"/>
      <c r="J51" s="366"/>
      <c r="K51" s="366"/>
    </row>
    <row r="52" spans="2:11" x14ac:dyDescent="0.25">
      <c r="B52" s="366" t="s">
        <v>256</v>
      </c>
      <c r="C52" s="366"/>
      <c r="D52" s="366"/>
      <c r="E52" s="366"/>
      <c r="F52" s="366"/>
      <c r="G52" s="366"/>
      <c r="H52" s="366"/>
      <c r="I52" s="366"/>
      <c r="J52" s="366"/>
      <c r="K52" s="366"/>
    </row>
    <row r="53" spans="2:11" x14ac:dyDescent="0.25">
      <c r="B53" s="366"/>
      <c r="C53" s="366"/>
      <c r="D53" s="366"/>
      <c r="E53" s="366"/>
      <c r="F53" s="366"/>
      <c r="G53" s="366"/>
      <c r="H53" s="366"/>
      <c r="I53" s="366"/>
      <c r="J53" s="366"/>
      <c r="K53" s="366"/>
    </row>
    <row r="54" spans="2:11" x14ac:dyDescent="0.25">
      <c r="B54" s="319"/>
      <c r="C54" s="319"/>
      <c r="D54" s="319"/>
      <c r="E54" s="319"/>
      <c r="F54" s="319"/>
      <c r="G54" s="319"/>
      <c r="H54" s="319"/>
      <c r="I54" s="319"/>
      <c r="J54" s="319"/>
      <c r="K54" s="319"/>
    </row>
  </sheetData>
  <sheetProtection password="FF04" sheet="1" objects="1" scenarios="1"/>
  <mergeCells count="1">
    <mergeCell ref="B1:E1"/>
  </mergeCells>
  <pageMargins left="0.43" right="0.22" top="0.35" bottom="0.36" header="0.31496062992125984" footer="0.23622047244094491"/>
  <pageSetup paperSize="9" scale="70" orientation="landscape"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tint="-0.34998626667073579"/>
    <pageSetUpPr fitToPage="1"/>
  </sheetPr>
  <dimension ref="A1:R35"/>
  <sheetViews>
    <sheetView zoomScale="70" zoomScaleNormal="70" workbookViewId="0">
      <selection activeCell="C13" sqref="C13"/>
    </sheetView>
  </sheetViews>
  <sheetFormatPr baseColWidth="10" defaultColWidth="9.140625" defaultRowHeight="12.75" x14ac:dyDescent="0.2"/>
  <cols>
    <col min="1" max="1" width="83.42578125" customWidth="1"/>
    <col min="2" max="2" width="38.42578125" bestFit="1" customWidth="1"/>
    <col min="3" max="3" width="14" customWidth="1"/>
    <col min="4" max="4" width="15" customWidth="1"/>
    <col min="5" max="5" width="13.42578125" customWidth="1"/>
    <col min="6" max="6" width="13.140625" customWidth="1"/>
    <col min="7" max="7" width="17.140625" customWidth="1"/>
    <col min="8" max="8" width="12.42578125" customWidth="1"/>
    <col min="9" max="9" width="11.140625" customWidth="1"/>
    <col min="10" max="10" width="17.7109375" customWidth="1"/>
    <col min="11" max="11" width="13.5703125" customWidth="1"/>
    <col min="12" max="12" width="12.140625" customWidth="1"/>
    <col min="13" max="13" width="13.28515625" customWidth="1"/>
    <col min="14" max="15" width="9.140625" customWidth="1"/>
  </cols>
  <sheetData>
    <row r="1" spans="1:18" ht="26.25" x14ac:dyDescent="0.4">
      <c r="A1" s="228" t="s">
        <v>258</v>
      </c>
      <c r="B1" s="319"/>
      <c r="C1" s="319"/>
      <c r="D1" s="319"/>
      <c r="E1" s="319"/>
      <c r="F1" s="319"/>
      <c r="G1" s="319"/>
      <c r="H1" s="319"/>
      <c r="I1" s="319"/>
      <c r="J1" s="319"/>
      <c r="K1" s="319"/>
      <c r="L1" s="319"/>
      <c r="M1" s="319"/>
      <c r="N1" s="319"/>
      <c r="O1" s="319"/>
      <c r="P1" s="319"/>
      <c r="Q1" s="319"/>
      <c r="R1" s="319"/>
    </row>
    <row r="2" spans="1:18" s="43" customFormat="1" ht="26.25" x14ac:dyDescent="0.4">
      <c r="A2" s="228" t="s">
        <v>17</v>
      </c>
      <c r="B2" s="211"/>
      <c r="C2" s="211"/>
      <c r="D2" s="52"/>
      <c r="E2" s="52"/>
      <c r="F2" s="52"/>
      <c r="G2" s="320"/>
      <c r="H2" s="320"/>
      <c r="I2" s="320"/>
      <c r="J2" s="320"/>
      <c r="K2" s="320"/>
      <c r="L2" s="320"/>
      <c r="M2" s="320"/>
      <c r="N2" s="320"/>
      <c r="O2" s="320"/>
      <c r="P2" s="320"/>
      <c r="Q2" s="320"/>
      <c r="R2" s="320"/>
    </row>
    <row r="3" spans="1:18" s="43" customFormat="1" ht="14.25" customHeight="1" x14ac:dyDescent="0.3">
      <c r="A3" s="320"/>
      <c r="B3" s="325">
        <f>Budsjett!D3</f>
        <v>2024</v>
      </c>
      <c r="C3" s="325">
        <f>Budsjett!E3</f>
        <v>2025</v>
      </c>
      <c r="D3" s="325">
        <f>Budsjett!F3</f>
        <v>2026</v>
      </c>
      <c r="E3" s="325">
        <f>Budsjett!G3</f>
        <v>2027</v>
      </c>
      <c r="F3" s="325">
        <f>Budsjett!H3</f>
        <v>2028</v>
      </c>
      <c r="G3" s="325">
        <v>2023</v>
      </c>
      <c r="H3" s="325">
        <v>2024</v>
      </c>
      <c r="I3" s="325">
        <v>2025</v>
      </c>
      <c r="J3" s="269"/>
      <c r="K3" s="269"/>
      <c r="L3" s="269"/>
      <c r="M3" s="269"/>
      <c r="N3" s="269"/>
      <c r="O3" s="269"/>
      <c r="P3" s="270"/>
      <c r="Q3" s="212" t="s">
        <v>259</v>
      </c>
      <c r="R3" s="320"/>
    </row>
    <row r="4" spans="1:18" s="43" customFormat="1" ht="18.75" customHeight="1" x14ac:dyDescent="0.25">
      <c r="A4" s="320"/>
      <c r="B4" s="301">
        <f>Budsjett!D4</f>
        <v>0</v>
      </c>
      <c r="C4" s="301">
        <f>Budsjett!E4</f>
        <v>0</v>
      </c>
      <c r="D4" s="301">
        <f>Budsjett!F4</f>
        <v>0</v>
      </c>
      <c r="E4" s="301">
        <f>Budsjett!G4</f>
        <v>0</v>
      </c>
      <c r="F4" s="301">
        <f>Budsjett!H4</f>
        <v>0</v>
      </c>
      <c r="G4" s="301">
        <f>Budsjett!I4</f>
        <v>0</v>
      </c>
      <c r="H4" s="301">
        <f>Budsjett!J4</f>
        <v>0</v>
      </c>
      <c r="I4" s="301">
        <f>Budsjett!K4</f>
        <v>0</v>
      </c>
      <c r="J4" s="311" t="s">
        <v>260</v>
      </c>
      <c r="K4" s="271"/>
      <c r="L4" s="271"/>
      <c r="M4" s="271"/>
      <c r="N4" s="271"/>
      <c r="O4" s="271"/>
      <c r="P4" s="271"/>
      <c r="Q4" s="270"/>
      <c r="R4" s="212"/>
    </row>
    <row r="5" spans="1:18" s="43" customFormat="1" ht="21" customHeight="1" x14ac:dyDescent="0.35">
      <c r="A5" s="293" t="s">
        <v>261</v>
      </c>
      <c r="B5" s="315">
        <f>IFERROR(IF(Registrering!$B$25='Finansieringsgrunnlag MSCA'!$A$19,'Finansieringsgrunnlag MSCA'!$M$19,0)+IF(Registrering!$B$25='Finansieringsgrunnlag MSCA'!$A$20,'Finansieringsgrunnlag MSCA'!$M$20,0),"")*B4</f>
        <v>0</v>
      </c>
      <c r="C5" s="315">
        <f>IFERROR(IF(Registrering!$B$25='Finansieringsgrunnlag MSCA'!$A$19,'Finansieringsgrunnlag MSCA'!$M$19,0)+IF(Registrering!$B$25='Finansieringsgrunnlag MSCA'!$A$20,'Finansieringsgrunnlag MSCA'!$M$20,0),"")*C4</f>
        <v>0</v>
      </c>
      <c r="D5" s="315">
        <f>IFERROR(IF(Registrering!$B$25='Finansieringsgrunnlag MSCA'!$A$19,'Finansieringsgrunnlag MSCA'!$M$19,0)+IF(Registrering!$B$25='Finansieringsgrunnlag MSCA'!$A$20,'Finansieringsgrunnlag MSCA'!$M$20,0),"")*D4</f>
        <v>0</v>
      </c>
      <c r="E5" s="315">
        <f>IFERROR(IF(Registrering!$B$25='Finansieringsgrunnlag MSCA'!$A$19,'Finansieringsgrunnlag MSCA'!$M$19,0)+IF(Registrering!$B$25='Finansieringsgrunnlag MSCA'!$A$20,'Finansieringsgrunnlag MSCA'!$M$20,0),"")*E4</f>
        <v>0</v>
      </c>
      <c r="F5" s="315">
        <f>IFERROR(IF(Registrering!$B$25='Finansieringsgrunnlag MSCA'!$A$19,'Finansieringsgrunnlag MSCA'!$M$19,0)+IF(Registrering!$B$25='Finansieringsgrunnlag MSCA'!$A$20,'Finansieringsgrunnlag MSCA'!$M$20,0),"")*F4</f>
        <v>0</v>
      </c>
      <c r="G5" s="315">
        <f>IFERROR(IF(Registrering!$B$25='Finansieringsgrunnlag MSCA'!$A$19,'Finansieringsgrunnlag MSCA'!$M$19,0)+IF(Registrering!$B$25='Finansieringsgrunnlag MSCA'!$A$20,'Finansieringsgrunnlag MSCA'!$M$20,0),"")*G4</f>
        <v>0</v>
      </c>
      <c r="H5" s="315">
        <f>IFERROR(IF(Registrering!$B$25='Finansieringsgrunnlag MSCA'!$A$19,'Finansieringsgrunnlag MSCA'!$M$19,0)+IF(Registrering!$B$25='Finansieringsgrunnlag MSCA'!$A$20,'Finansieringsgrunnlag MSCA'!$M$20,0),"")*H4</f>
        <v>0</v>
      </c>
      <c r="I5" s="315">
        <f>IFERROR(IF(Registrering!$B$25='Finansieringsgrunnlag MSCA'!$A$19,'Finansieringsgrunnlag MSCA'!$M$19,0)+IF(Registrering!$B$25='Finansieringsgrunnlag MSCA'!$A$20,'Finansieringsgrunnlag MSCA'!$M$20,0),"")*I4</f>
        <v>0</v>
      </c>
      <c r="J5" s="307">
        <f>SUM(B5:I5)</f>
        <v>0</v>
      </c>
      <c r="K5" s="319"/>
      <c r="L5" s="319"/>
      <c r="M5" s="319"/>
      <c r="N5" s="319"/>
      <c r="O5" s="319"/>
      <c r="P5" s="319"/>
      <c r="Q5" s="319"/>
      <c r="R5" s="320"/>
    </row>
    <row r="6" spans="1:18" s="320" customFormat="1" ht="21" customHeight="1" x14ac:dyDescent="0.35">
      <c r="A6" s="293" t="s">
        <v>262</v>
      </c>
      <c r="B6" s="315">
        <f>IF(Registrering!$B$26="Ja",$G$19*B$4,0)</f>
        <v>0</v>
      </c>
      <c r="C6" s="315">
        <f>IF(Registrering!$B$26="Ja",$G$19*C$4,0)</f>
        <v>0</v>
      </c>
      <c r="D6" s="315">
        <f>IF(Registrering!$B$26="Ja",$G$19*D$4,0)</f>
        <v>0</v>
      </c>
      <c r="E6" s="315">
        <f>IF(Registrering!$B$26="Ja",$G$19*E$4,0)</f>
        <v>0</v>
      </c>
      <c r="F6" s="315">
        <f>IF(Registrering!$B$26="Ja",$G$19*F$4,0)</f>
        <v>0</v>
      </c>
      <c r="G6" s="315">
        <f>IF(Registrering!$B$26="Ja",$G$19*G$4,0)</f>
        <v>0</v>
      </c>
      <c r="H6" s="315">
        <f>IF(Registrering!$B$26="Ja",$G$19*H$4,0)</f>
        <v>0</v>
      </c>
      <c r="I6" s="315">
        <f>IF(Registrering!$B$26="Ja",$G$19*I$4,0)</f>
        <v>0</v>
      </c>
      <c r="J6" s="307">
        <f t="shared" ref="J6:J8" si="0">SUM(B6:I6)</f>
        <v>0</v>
      </c>
      <c r="K6" s="319"/>
      <c r="L6" s="319"/>
      <c r="M6" s="319"/>
      <c r="N6" s="319"/>
      <c r="O6" s="319"/>
      <c r="P6" s="319"/>
      <c r="Q6" s="319"/>
    </row>
    <row r="7" spans="1:18" s="43" customFormat="1" ht="21" customHeight="1" x14ac:dyDescent="0.35">
      <c r="A7" s="293" t="s">
        <v>263</v>
      </c>
      <c r="B7" s="315">
        <f>IFERROR(IF(Registrering!$B$25='Finansieringsgrunnlag MSCA'!$A$19,'Finansieringsgrunnlag MSCA'!$I$19,0)+IF(Registrering!$B$25='Finansieringsgrunnlag MSCA'!$A$20,'Finansieringsgrunnlag MSCA'!$I$20,0),"")*B4</f>
        <v>0</v>
      </c>
      <c r="C7" s="315">
        <f>IFERROR(IF(Registrering!$B$25='Finansieringsgrunnlag MSCA'!$A$19,'Finansieringsgrunnlag MSCA'!$I$19,0)+IF(Registrering!$B$25='Finansieringsgrunnlag MSCA'!$A$20,'Finansieringsgrunnlag MSCA'!$I$20,0),"")*C4</f>
        <v>0</v>
      </c>
      <c r="D7" s="315">
        <f>IFERROR(IF(Registrering!$B$25='Finansieringsgrunnlag MSCA'!$A$19,'Finansieringsgrunnlag MSCA'!$I$19,0)+IF(Registrering!$B$25='Finansieringsgrunnlag MSCA'!$A$20,'Finansieringsgrunnlag MSCA'!$I$20,0),"")*D4</f>
        <v>0</v>
      </c>
      <c r="E7" s="315">
        <f>IFERROR(IF(Registrering!$B$25='Finansieringsgrunnlag MSCA'!$A$19,'Finansieringsgrunnlag MSCA'!$I$19,0)+IF(Registrering!$B$25='Finansieringsgrunnlag MSCA'!$A$20,'Finansieringsgrunnlag MSCA'!$I$20,0),"")*E4</f>
        <v>0</v>
      </c>
      <c r="F7" s="315">
        <f>IFERROR(IF(Registrering!$B$25='Finansieringsgrunnlag MSCA'!$A$19,'Finansieringsgrunnlag MSCA'!$I$19,0)+IF(Registrering!$B$25='Finansieringsgrunnlag MSCA'!$A$20,'Finansieringsgrunnlag MSCA'!$I$20,0),"")*F4</f>
        <v>0</v>
      </c>
      <c r="G7" s="315">
        <f>IFERROR(IF(Registrering!$B$25='Finansieringsgrunnlag MSCA'!$A$19,'Finansieringsgrunnlag MSCA'!$I$19,0)+IF(Registrering!$B$25='Finansieringsgrunnlag MSCA'!$A$20,'Finansieringsgrunnlag MSCA'!$I$20,0),"")*G4</f>
        <v>0</v>
      </c>
      <c r="H7" s="315">
        <f>IFERROR(IF(Registrering!$B$25='Finansieringsgrunnlag MSCA'!$A$19,'Finansieringsgrunnlag MSCA'!$I$19,0)+IF(Registrering!$B$25='Finansieringsgrunnlag MSCA'!$A$20,'Finansieringsgrunnlag MSCA'!$I$20,0),"")*H4</f>
        <v>0</v>
      </c>
      <c r="I7" s="315">
        <f>IFERROR(IF(Registrering!$B$25='Finansieringsgrunnlag MSCA'!$A$19,'Finansieringsgrunnlag MSCA'!$I$19,0)+IF(Registrering!$B$25='Finansieringsgrunnlag MSCA'!$A$20,'Finansieringsgrunnlag MSCA'!$I$20,0),"")*I4</f>
        <v>0</v>
      </c>
      <c r="J7" s="307">
        <f t="shared" si="0"/>
        <v>0</v>
      </c>
      <c r="K7" s="227"/>
      <c r="L7" s="227"/>
      <c r="M7" s="227"/>
      <c r="N7" s="227"/>
      <c r="O7" s="227"/>
      <c r="P7" s="227"/>
      <c r="Q7" s="227"/>
      <c r="R7" s="320"/>
    </row>
    <row r="8" spans="1:18" s="43" customFormat="1" ht="21" customHeight="1" thickBot="1" x14ac:dyDescent="0.4">
      <c r="A8" s="316" t="s">
        <v>264</v>
      </c>
      <c r="B8" s="318">
        <f>IFERROR(IF(Registrering!$B$25='Finansieringsgrunnlag MSCA'!$A$19,'Finansieringsgrunnlag MSCA'!$K$19,0)+IF(Registrering!$B$25='Finansieringsgrunnlag MSCA'!$A$20,'Finansieringsgrunnlag MSCA'!$K$20,0),"")*B4</f>
        <v>0</v>
      </c>
      <c r="C8" s="318">
        <f>IFERROR(IF(Registrering!$B$25='Finansieringsgrunnlag MSCA'!$A$19,'Finansieringsgrunnlag MSCA'!$K$19,0)+IF(Registrering!$B$25='Finansieringsgrunnlag MSCA'!$A$20,'Finansieringsgrunnlag MSCA'!$K$20,0),"")*C4</f>
        <v>0</v>
      </c>
      <c r="D8" s="318">
        <f>IFERROR(IF(Registrering!$B$25='Finansieringsgrunnlag MSCA'!$A$19,'Finansieringsgrunnlag MSCA'!$K$19,0)+IF(Registrering!$B$25='Finansieringsgrunnlag MSCA'!$A$20,'Finansieringsgrunnlag MSCA'!$K$20,0),"")*D4</f>
        <v>0</v>
      </c>
      <c r="E8" s="318">
        <f>IFERROR(IF(Registrering!$B$25='Finansieringsgrunnlag MSCA'!$A$19,'Finansieringsgrunnlag MSCA'!$K$19,0)+IF(Registrering!$B$25='Finansieringsgrunnlag MSCA'!$A$20,'Finansieringsgrunnlag MSCA'!$K$20,0),"")*E4</f>
        <v>0</v>
      </c>
      <c r="F8" s="318">
        <f>IFERROR(IF(Registrering!$B$25='Finansieringsgrunnlag MSCA'!$A$19,'Finansieringsgrunnlag MSCA'!$K$19,0)+IF(Registrering!$B$25='Finansieringsgrunnlag MSCA'!$A$20,'Finansieringsgrunnlag MSCA'!$K$20,0),"")*F4</f>
        <v>0</v>
      </c>
      <c r="G8" s="318">
        <f>IFERROR(IF(Registrering!$B$25='Finansieringsgrunnlag MSCA'!$A$19,'Finansieringsgrunnlag MSCA'!$K$19,0)+IF(Registrering!$B$25='Finansieringsgrunnlag MSCA'!$A$20,'Finansieringsgrunnlag MSCA'!$K$20,0),"")*G4</f>
        <v>0</v>
      </c>
      <c r="H8" s="318">
        <f>IFERROR(IF(Registrering!$B$25='Finansieringsgrunnlag MSCA'!$A$19,'Finansieringsgrunnlag MSCA'!$K$19,0)+IF(Registrering!$B$25='Finansieringsgrunnlag MSCA'!$A$20,'Finansieringsgrunnlag MSCA'!$K$20,0),"")*H4</f>
        <v>0</v>
      </c>
      <c r="I8" s="318">
        <f>IFERROR(IF(Registrering!$B$25='Finansieringsgrunnlag MSCA'!$A$19,'Finansieringsgrunnlag MSCA'!$K$19,0)+IF(Registrering!$B$25='Finansieringsgrunnlag MSCA'!$A$20,'Finansieringsgrunnlag MSCA'!$K$20,0),"")*I4</f>
        <v>0</v>
      </c>
      <c r="J8" s="307">
        <f t="shared" si="0"/>
        <v>0</v>
      </c>
      <c r="K8" s="319"/>
      <c r="L8" s="319"/>
      <c r="M8" s="319"/>
      <c r="N8" s="319"/>
      <c r="O8" s="319"/>
      <c r="P8" s="319"/>
      <c r="Q8" s="319"/>
      <c r="R8" s="320"/>
    </row>
    <row r="9" spans="1:18" s="43" customFormat="1" ht="21" customHeight="1" thickBot="1" x14ac:dyDescent="0.4">
      <c r="A9" s="309" t="s">
        <v>265</v>
      </c>
      <c r="B9" s="310">
        <f>SUM(B5:B8)</f>
        <v>0</v>
      </c>
      <c r="C9" s="310">
        <f t="shared" ref="C9:E9" si="1">SUM(C5:C8)</f>
        <v>0</v>
      </c>
      <c r="D9" s="310">
        <f t="shared" si="1"/>
        <v>0</v>
      </c>
      <c r="E9" s="310">
        <f t="shared" si="1"/>
        <v>0</v>
      </c>
      <c r="F9" s="310">
        <f>SUM(F5:F8)</f>
        <v>0</v>
      </c>
      <c r="G9" s="310">
        <f t="shared" ref="G9:I9" si="2">SUM(G5:G8)</f>
        <v>0</v>
      </c>
      <c r="H9" s="310">
        <f t="shared" si="2"/>
        <v>0</v>
      </c>
      <c r="I9" s="310">
        <f t="shared" si="2"/>
        <v>0</v>
      </c>
      <c r="J9" s="314">
        <f>SUM(J5:J8)</f>
        <v>0</v>
      </c>
      <c r="K9" s="319"/>
      <c r="L9" s="319"/>
      <c r="M9" s="319"/>
      <c r="N9" s="319"/>
      <c r="O9" s="319"/>
      <c r="P9" s="319"/>
      <c r="Q9" s="319"/>
      <c r="R9" s="320"/>
    </row>
    <row r="10" spans="1:18" s="43" customFormat="1" ht="14.25" x14ac:dyDescent="0.2">
      <c r="A10" s="215"/>
      <c r="B10" s="213"/>
      <c r="C10" s="213"/>
      <c r="D10" s="213"/>
      <c r="E10" s="213"/>
      <c r="F10" s="213"/>
      <c r="G10" s="227"/>
      <c r="H10" s="227"/>
      <c r="I10" s="227"/>
      <c r="J10" s="227"/>
      <c r="K10" s="227"/>
      <c r="L10" s="227"/>
      <c r="M10" s="227"/>
      <c r="N10" s="213"/>
      <c r="O10" s="320"/>
      <c r="P10" s="320"/>
      <c r="Q10" s="320"/>
      <c r="R10" s="320"/>
    </row>
    <row r="11" spans="1:18" s="43" customFormat="1" ht="15" x14ac:dyDescent="0.25">
      <c r="A11" s="94"/>
      <c r="B11" s="472"/>
      <c r="C11" s="472"/>
      <c r="D11" s="213"/>
      <c r="E11" s="213"/>
      <c r="F11" s="213"/>
      <c r="G11" s="213"/>
      <c r="H11" s="213"/>
      <c r="I11" s="213"/>
      <c r="J11" s="213"/>
      <c r="K11" s="213"/>
      <c r="L11" s="213"/>
      <c r="M11" s="213"/>
      <c r="N11" s="213"/>
      <c r="O11" s="320"/>
      <c r="P11" s="320"/>
      <c r="Q11" s="320"/>
      <c r="R11" s="320"/>
    </row>
    <row r="12" spans="1:18" ht="16.5" thickBot="1" x14ac:dyDescent="0.3">
      <c r="A12" s="233"/>
      <c r="B12" s="320"/>
      <c r="C12" s="234"/>
      <c r="D12" s="229"/>
      <c r="E12" s="320"/>
      <c r="F12" s="230"/>
      <c r="G12" s="230"/>
      <c r="H12" s="231"/>
      <c r="I12" s="232"/>
      <c r="J12" s="319"/>
      <c r="K12" s="319"/>
      <c r="L12" s="319"/>
      <c r="M12" s="319"/>
      <c r="N12" s="319"/>
      <c r="O12" s="319"/>
      <c r="P12" s="319"/>
      <c r="Q12" s="319"/>
      <c r="R12" s="319"/>
    </row>
    <row r="13" spans="1:18" ht="24" thickBot="1" x14ac:dyDescent="0.4">
      <c r="A13" s="324" t="s">
        <v>266</v>
      </c>
      <c r="B13" s="323" t="s">
        <v>267</v>
      </c>
      <c r="C13" s="317">
        <f>Registrering!B23</f>
        <v>10.25</v>
      </c>
      <c r="D13" s="319"/>
      <c r="E13" s="236"/>
      <c r="F13" s="237" t="s">
        <v>268</v>
      </c>
      <c r="G13" s="238"/>
      <c r="H13" s="239"/>
      <c r="I13" s="232"/>
      <c r="J13" s="319"/>
      <c r="K13" s="319"/>
      <c r="L13" s="319"/>
      <c r="M13" s="319"/>
      <c r="N13" s="319"/>
      <c r="O13" s="319"/>
      <c r="P13" s="319"/>
      <c r="Q13" s="319"/>
      <c r="R13" s="319"/>
    </row>
    <row r="14" spans="1:18" ht="18.75" x14ac:dyDescent="0.3">
      <c r="A14" s="236"/>
      <c r="B14" s="236"/>
      <c r="C14" s="240"/>
      <c r="D14" s="241"/>
      <c r="E14" s="236"/>
      <c r="F14" s="238"/>
      <c r="G14" s="238"/>
      <c r="H14" s="239"/>
      <c r="I14" s="232"/>
      <c r="J14" s="319"/>
      <c r="K14" s="319"/>
      <c r="L14" s="319"/>
      <c r="M14" s="319"/>
      <c r="N14" s="319"/>
      <c r="O14" s="319"/>
      <c r="P14" s="319"/>
      <c r="Q14" s="319"/>
      <c r="R14" s="319"/>
    </row>
    <row r="15" spans="1:18" ht="18.75" x14ac:dyDescent="0.3">
      <c r="A15" s="227"/>
      <c r="B15" s="227"/>
      <c r="C15" s="227"/>
      <c r="D15" s="227"/>
      <c r="E15" s="236"/>
      <c r="F15" s="227"/>
      <c r="G15" s="238"/>
      <c r="H15" s="239"/>
      <c r="I15" s="242"/>
      <c r="J15" s="227"/>
      <c r="K15" s="227"/>
      <c r="L15" s="227"/>
      <c r="M15" s="227"/>
      <c r="N15" s="227"/>
      <c r="O15" s="227"/>
      <c r="P15" s="319"/>
      <c r="Q15" s="319"/>
      <c r="R15" s="319"/>
    </row>
    <row r="16" spans="1:18" ht="18.75" customHeight="1" x14ac:dyDescent="0.3">
      <c r="A16" s="473" t="s">
        <v>17</v>
      </c>
      <c r="B16" s="474" t="s">
        <v>269</v>
      </c>
      <c r="C16" s="475"/>
      <c r="D16" s="475"/>
      <c r="E16" s="475"/>
      <c r="F16" s="475"/>
      <c r="G16" s="476"/>
      <c r="H16" s="477" t="s">
        <v>270</v>
      </c>
      <c r="I16" s="478"/>
      <c r="J16" s="478"/>
      <c r="K16" s="479"/>
      <c r="L16" s="486" t="s">
        <v>271</v>
      </c>
      <c r="M16" s="487"/>
      <c r="N16" s="487"/>
      <c r="O16" s="487"/>
      <c r="P16" s="319"/>
      <c r="Q16" s="319"/>
      <c r="R16" s="319"/>
    </row>
    <row r="17" spans="1:15" ht="15.75" customHeight="1" x14ac:dyDescent="0.2">
      <c r="A17" s="473"/>
      <c r="B17" s="480" t="s">
        <v>272</v>
      </c>
      <c r="C17" s="481"/>
      <c r="D17" s="482" t="s">
        <v>273</v>
      </c>
      <c r="E17" s="483"/>
      <c r="F17" s="480" t="s">
        <v>131</v>
      </c>
      <c r="G17" s="480"/>
      <c r="H17" s="480" t="s">
        <v>274</v>
      </c>
      <c r="I17" s="480"/>
      <c r="J17" s="480" t="s">
        <v>275</v>
      </c>
      <c r="K17" s="480"/>
      <c r="L17" s="484" t="s">
        <v>276</v>
      </c>
      <c r="M17" s="485"/>
      <c r="N17" s="296"/>
      <c r="O17" s="296"/>
    </row>
    <row r="18" spans="1:15" ht="15.75" x14ac:dyDescent="0.25">
      <c r="A18" s="372"/>
      <c r="B18" s="244" t="s">
        <v>277</v>
      </c>
      <c r="C18" s="245" t="s">
        <v>278</v>
      </c>
      <c r="D18" s="244" t="s">
        <v>277</v>
      </c>
      <c r="E18" s="245" t="s">
        <v>278</v>
      </c>
      <c r="F18" s="244" t="s">
        <v>277</v>
      </c>
      <c r="G18" s="245" t="s">
        <v>278</v>
      </c>
      <c r="H18" s="244" t="s">
        <v>277</v>
      </c>
      <c r="I18" s="245" t="s">
        <v>278</v>
      </c>
      <c r="J18" s="244" t="s">
        <v>277</v>
      </c>
      <c r="K18" s="245" t="s">
        <v>278</v>
      </c>
      <c r="L18" s="297" t="s">
        <v>277</v>
      </c>
      <c r="M18" s="297" t="s">
        <v>278</v>
      </c>
      <c r="N18" s="297" t="s">
        <v>277</v>
      </c>
      <c r="O18" s="297" t="s">
        <v>278</v>
      </c>
    </row>
    <row r="19" spans="1:15" ht="15.75" x14ac:dyDescent="0.2">
      <c r="A19" s="292" t="s">
        <v>279</v>
      </c>
      <c r="B19" s="246">
        <f t="shared" ref="B19:E20" si="3">B34*12</f>
        <v>51247.44</v>
      </c>
      <c r="C19" s="247">
        <f t="shared" si="3"/>
        <v>525286.26</v>
      </c>
      <c r="D19" s="248">
        <f t="shared" si="3"/>
        <v>7200</v>
      </c>
      <c r="E19" s="247">
        <f t="shared" si="3"/>
        <v>73800</v>
      </c>
      <c r="F19" s="248">
        <f t="shared" ref="F19:K20" si="4">F34*12</f>
        <v>6000</v>
      </c>
      <c r="G19" s="247">
        <f t="shared" si="4"/>
        <v>61500</v>
      </c>
      <c r="H19" s="248">
        <f t="shared" si="4"/>
        <v>21600</v>
      </c>
      <c r="I19" s="247">
        <f t="shared" si="4"/>
        <v>221400</v>
      </c>
      <c r="J19" s="248">
        <f t="shared" si="4"/>
        <v>14400</v>
      </c>
      <c r="K19" s="247">
        <f t="shared" si="4"/>
        <v>147600</v>
      </c>
      <c r="L19" s="298">
        <f>B19+D19</f>
        <v>58447.44</v>
      </c>
      <c r="M19" s="298">
        <f>C19+E19</f>
        <v>599086.26</v>
      </c>
      <c r="N19" s="299"/>
      <c r="O19" s="299"/>
    </row>
    <row r="20" spans="1:15" ht="15.75" x14ac:dyDescent="0.2">
      <c r="A20" s="292" t="s">
        <v>280</v>
      </c>
      <c r="B20" s="246">
        <f t="shared" si="3"/>
        <v>76479.360000000015</v>
      </c>
      <c r="C20" s="247">
        <f t="shared" si="3"/>
        <v>783913.44000000018</v>
      </c>
      <c r="D20" s="248">
        <f t="shared" si="3"/>
        <v>7200</v>
      </c>
      <c r="E20" s="247">
        <f t="shared" si="3"/>
        <v>73800</v>
      </c>
      <c r="F20" s="248">
        <f t="shared" si="4"/>
        <v>6000</v>
      </c>
      <c r="G20" s="247">
        <f t="shared" si="4"/>
        <v>61500</v>
      </c>
      <c r="H20" s="248">
        <f t="shared" si="4"/>
        <v>9600</v>
      </c>
      <c r="I20" s="247">
        <f t="shared" si="4"/>
        <v>98400</v>
      </c>
      <c r="J20" s="248">
        <f t="shared" si="4"/>
        <v>7800</v>
      </c>
      <c r="K20" s="247">
        <f t="shared" si="4"/>
        <v>79950</v>
      </c>
      <c r="L20" s="298">
        <f>B20+D20</f>
        <v>83679.360000000015</v>
      </c>
      <c r="M20" s="298">
        <f>C20+E20</f>
        <v>857713.44000000018</v>
      </c>
      <c r="N20" s="299"/>
      <c r="O20" s="299"/>
    </row>
    <row r="21" spans="1:15" ht="21" x14ac:dyDescent="0.35">
      <c r="A21" s="249"/>
      <c r="B21" s="117"/>
      <c r="C21" s="250"/>
      <c r="D21" s="251"/>
      <c r="E21" s="118"/>
      <c r="F21" s="252"/>
      <c r="G21" s="252"/>
      <c r="H21" s="253"/>
      <c r="I21" s="242"/>
      <c r="J21" s="227"/>
      <c r="K21" s="227"/>
      <c r="L21" s="227"/>
      <c r="M21" s="227"/>
      <c r="N21" s="227"/>
      <c r="O21" s="227"/>
    </row>
    <row r="22" spans="1:15" ht="15.75" x14ac:dyDescent="0.25">
      <c r="A22" s="237" t="s">
        <v>281</v>
      </c>
      <c r="B22" s="254"/>
      <c r="C22" s="223"/>
      <c r="D22" s="224"/>
      <c r="E22" s="223"/>
      <c r="F22" s="118"/>
      <c r="G22" s="225"/>
      <c r="H22" s="226"/>
      <c r="I22" s="319"/>
      <c r="J22" s="227"/>
      <c r="K22" s="227"/>
      <c r="L22" s="227"/>
      <c r="M22" s="227"/>
      <c r="N22" s="227"/>
      <c r="O22" s="227"/>
    </row>
    <row r="23" spans="1:15" ht="18.75" x14ac:dyDescent="0.3">
      <c r="A23" s="255" t="s">
        <v>282</v>
      </c>
      <c r="B23" s="235">
        <v>1.306</v>
      </c>
      <c r="C23" s="319"/>
      <c r="D23" s="319"/>
      <c r="E23" s="319"/>
      <c r="F23" s="319"/>
      <c r="G23" s="79"/>
      <c r="H23" s="79"/>
      <c r="I23" s="319"/>
      <c r="J23" s="227"/>
      <c r="K23" s="227"/>
      <c r="L23" s="227"/>
      <c r="M23" s="227"/>
      <c r="N23" s="227"/>
      <c r="O23" s="227"/>
    </row>
    <row r="24" spans="1:15" ht="15" x14ac:dyDescent="0.25">
      <c r="A24" s="118" t="s">
        <v>283</v>
      </c>
      <c r="B24" s="319"/>
      <c r="C24" s="319"/>
      <c r="D24" s="319"/>
      <c r="E24" s="319"/>
      <c r="F24" s="319"/>
      <c r="G24" s="79"/>
      <c r="H24" s="79"/>
      <c r="I24" s="256"/>
      <c r="J24" s="227"/>
      <c r="K24" s="227"/>
      <c r="L24" s="227"/>
      <c r="M24" s="227"/>
      <c r="N24" s="227"/>
      <c r="O24" s="227"/>
    </row>
    <row r="25" spans="1:15" ht="21" x14ac:dyDescent="0.35">
      <c r="A25" s="249"/>
      <c r="B25" s="117"/>
      <c r="C25" s="250"/>
      <c r="D25" s="251"/>
      <c r="E25" s="118"/>
      <c r="F25" s="252"/>
      <c r="G25" s="252"/>
      <c r="H25" s="253"/>
      <c r="I25" s="242"/>
      <c r="J25" s="227"/>
      <c r="K25" s="227"/>
      <c r="L25" s="227"/>
      <c r="M25" s="227"/>
      <c r="N25" s="227"/>
      <c r="O25" s="227"/>
    </row>
    <row r="26" spans="1:15" ht="21" x14ac:dyDescent="0.35">
      <c r="A26" s="249"/>
      <c r="B26" s="117"/>
      <c r="C26" s="250"/>
      <c r="D26" s="251"/>
      <c r="E26" s="118"/>
      <c r="F26" s="252"/>
      <c r="G26" s="252"/>
      <c r="H26" s="253"/>
      <c r="I26" s="242"/>
      <c r="J26" s="227"/>
      <c r="K26" s="227"/>
      <c r="L26" s="227"/>
      <c r="M26" s="227"/>
      <c r="N26" s="227"/>
      <c r="O26" s="227"/>
    </row>
    <row r="27" spans="1:15" ht="21" x14ac:dyDescent="0.35">
      <c r="A27" s="249" t="s">
        <v>284</v>
      </c>
      <c r="B27" s="117"/>
      <c r="C27" s="250"/>
      <c r="D27" s="251"/>
      <c r="E27" s="118"/>
      <c r="F27" s="252"/>
      <c r="G27" s="252"/>
      <c r="H27" s="253"/>
      <c r="I27" s="242"/>
      <c r="J27" s="227"/>
      <c r="K27" s="227"/>
      <c r="L27" s="227"/>
      <c r="M27" s="227"/>
      <c r="N27" s="227"/>
      <c r="O27" s="227"/>
    </row>
    <row r="28" spans="1:15" ht="21" x14ac:dyDescent="0.35">
      <c r="A28" s="249"/>
      <c r="B28" s="117"/>
      <c r="C28" s="250"/>
      <c r="D28" s="251"/>
      <c r="E28" s="118"/>
      <c r="F28" s="252"/>
      <c r="G28" s="252"/>
      <c r="H28" s="253"/>
      <c r="I28" s="242"/>
      <c r="J28" s="227"/>
      <c r="K28" s="227"/>
      <c r="L28" s="227"/>
      <c r="M28" s="227"/>
      <c r="N28" s="227"/>
      <c r="O28" s="227"/>
    </row>
    <row r="29" spans="1:15" ht="15.75" x14ac:dyDescent="0.25">
      <c r="A29" s="257" t="s">
        <v>285</v>
      </c>
      <c r="B29" s="117"/>
      <c r="C29" s="250"/>
      <c r="D29" s="251"/>
      <c r="E29" s="118"/>
      <c r="F29" s="252"/>
      <c r="G29" s="252"/>
      <c r="H29" s="253"/>
      <c r="I29" s="242"/>
      <c r="J29" s="227"/>
      <c r="K29" s="227"/>
      <c r="L29" s="227"/>
      <c r="M29" s="227"/>
      <c r="N29" s="227"/>
      <c r="O29" s="227"/>
    </row>
    <row r="30" spans="1:15" ht="15" x14ac:dyDescent="0.25">
      <c r="A30" s="258"/>
      <c r="B30" s="118"/>
      <c r="C30" s="254"/>
      <c r="D30" s="223"/>
      <c r="E30" s="224"/>
      <c r="F30" s="223"/>
      <c r="G30" s="118"/>
      <c r="H30" s="225"/>
      <c r="I30" s="226"/>
      <c r="J30" s="319"/>
      <c r="K30" s="319"/>
      <c r="L30" s="319"/>
      <c r="M30" s="4"/>
      <c r="N30" s="319"/>
      <c r="O30" s="319"/>
    </row>
    <row r="31" spans="1:15" ht="18.75" x14ac:dyDescent="0.3">
      <c r="A31" s="473" t="s">
        <v>17</v>
      </c>
      <c r="B31" s="488" t="s">
        <v>286</v>
      </c>
      <c r="C31" s="489"/>
      <c r="D31" s="489"/>
      <c r="E31" s="489"/>
      <c r="F31" s="489"/>
      <c r="G31" s="490"/>
      <c r="H31" s="491" t="s">
        <v>287</v>
      </c>
      <c r="I31" s="491"/>
      <c r="J31" s="491"/>
      <c r="K31" s="491"/>
      <c r="L31" s="259"/>
      <c r="M31" s="260"/>
      <c r="N31" s="260"/>
      <c r="O31" s="260"/>
    </row>
    <row r="32" spans="1:15" ht="15.75" customHeight="1" x14ac:dyDescent="0.2">
      <c r="A32" s="473"/>
      <c r="B32" s="480" t="s">
        <v>272</v>
      </c>
      <c r="C32" s="481"/>
      <c r="D32" s="482" t="s">
        <v>273</v>
      </c>
      <c r="E32" s="483"/>
      <c r="F32" s="480" t="s">
        <v>131</v>
      </c>
      <c r="G32" s="480"/>
      <c r="H32" s="480" t="s">
        <v>274</v>
      </c>
      <c r="I32" s="480"/>
      <c r="J32" s="480" t="s">
        <v>275</v>
      </c>
      <c r="K32" s="480"/>
      <c r="L32" s="259"/>
      <c r="M32" s="260"/>
      <c r="N32" s="260"/>
      <c r="O32" s="260"/>
    </row>
    <row r="33" spans="1:15" ht="15.75" x14ac:dyDescent="0.25">
      <c r="A33" s="243"/>
      <c r="B33" s="244" t="s">
        <v>277</v>
      </c>
      <c r="C33" s="245" t="s">
        <v>278</v>
      </c>
      <c r="D33" s="244" t="s">
        <v>277</v>
      </c>
      <c r="E33" s="245" t="s">
        <v>278</v>
      </c>
      <c r="F33" s="244" t="s">
        <v>277</v>
      </c>
      <c r="G33" s="245" t="s">
        <v>278</v>
      </c>
      <c r="H33" s="244" t="s">
        <v>277</v>
      </c>
      <c r="I33" s="245" t="s">
        <v>278</v>
      </c>
      <c r="J33" s="244" t="s">
        <v>277</v>
      </c>
      <c r="K33" s="245" t="s">
        <v>278</v>
      </c>
      <c r="L33" s="261"/>
      <c r="M33" s="262"/>
      <c r="N33" s="263"/>
      <c r="O33" s="262"/>
    </row>
    <row r="34" spans="1:15" ht="15.75" x14ac:dyDescent="0.2">
      <c r="A34" s="292" t="s">
        <v>279</v>
      </c>
      <c r="B34" s="246">
        <f>3270*B23</f>
        <v>4270.62</v>
      </c>
      <c r="C34" s="247">
        <f>B34*C13</f>
        <v>43773.854999999996</v>
      </c>
      <c r="D34" s="264">
        <v>600</v>
      </c>
      <c r="E34" s="247">
        <f>D34*C13</f>
        <v>6150</v>
      </c>
      <c r="F34" s="264">
        <v>500</v>
      </c>
      <c r="G34" s="247">
        <f>F34*C13</f>
        <v>5125</v>
      </c>
      <c r="H34" s="264">
        <v>1800</v>
      </c>
      <c r="I34" s="247">
        <f>H34*C13</f>
        <v>18450</v>
      </c>
      <c r="J34" s="264">
        <v>1200</v>
      </c>
      <c r="K34" s="247">
        <f>J34*C13</f>
        <v>12300</v>
      </c>
      <c r="L34" s="265"/>
      <c r="M34" s="266"/>
      <c r="N34" s="214"/>
      <c r="O34" s="214"/>
    </row>
    <row r="35" spans="1:15" ht="15.75" x14ac:dyDescent="0.2">
      <c r="A35" s="292" t="s">
        <v>280</v>
      </c>
      <c r="B35" s="246">
        <f>4880*B23</f>
        <v>6373.2800000000007</v>
      </c>
      <c r="C35" s="247">
        <f>B35*C13</f>
        <v>65326.12000000001</v>
      </c>
      <c r="D35" s="264">
        <v>600</v>
      </c>
      <c r="E35" s="247">
        <f>D35*C13</f>
        <v>6150</v>
      </c>
      <c r="F35" s="264">
        <v>500</v>
      </c>
      <c r="G35" s="247">
        <f>F35*C13</f>
        <v>5125</v>
      </c>
      <c r="H35" s="264">
        <v>800</v>
      </c>
      <c r="I35" s="247">
        <f>H35*C13</f>
        <v>8200</v>
      </c>
      <c r="J35" s="264">
        <v>650</v>
      </c>
      <c r="K35" s="247">
        <f>J35*C13</f>
        <v>6662.5</v>
      </c>
      <c r="L35" s="265"/>
      <c r="M35" s="266"/>
      <c r="N35" s="214"/>
      <c r="O35" s="214"/>
    </row>
  </sheetData>
  <sheetProtection password="FF04" sheet="1" objects="1" scenarios="1"/>
  <protectedRanges>
    <protectedRange sqref="D32 C13 D21 D17 D25:D29 B23 D14" name="Range1_1"/>
  </protectedRanges>
  <mergeCells count="19">
    <mergeCell ref="L17:M17"/>
    <mergeCell ref="L16:O16"/>
    <mergeCell ref="A31:A32"/>
    <mergeCell ref="B31:G31"/>
    <mergeCell ref="H31:K31"/>
    <mergeCell ref="B32:C32"/>
    <mergeCell ref="D32:E32"/>
    <mergeCell ref="F32:G32"/>
    <mergeCell ref="H32:I32"/>
    <mergeCell ref="J32:K32"/>
    <mergeCell ref="B11:C11"/>
    <mergeCell ref="A16:A17"/>
    <mergeCell ref="B16:G16"/>
    <mergeCell ref="H16:K16"/>
    <mergeCell ref="B17:C17"/>
    <mergeCell ref="D17:E17"/>
    <mergeCell ref="F17:G17"/>
    <mergeCell ref="H17:I17"/>
    <mergeCell ref="J17:K17"/>
  </mergeCells>
  <conditionalFormatting sqref="P3 Q4">
    <cfRule type="expression" dxfId="59" priority="23" stopIfTrue="1">
      <formula>#REF!="NEI"</formula>
    </cfRule>
  </conditionalFormatting>
  <conditionalFormatting sqref="C2">
    <cfRule type="expression" dxfId="58" priority="21" stopIfTrue="1">
      <formula>#REF!="NEI"</formula>
    </cfRule>
  </conditionalFormatting>
  <conditionalFormatting sqref="N10:N11 Q3 R4 F10 J5 B3:O3 B4:P4 B6:J9">
    <cfRule type="expression" dxfId="57" priority="20" stopIfTrue="1">
      <formula>#REF!="NEI"</formula>
    </cfRule>
  </conditionalFormatting>
  <conditionalFormatting sqref="M11">
    <cfRule type="expression" dxfId="56" priority="19" stopIfTrue="1">
      <formula>#REF!="NEI"</formula>
    </cfRule>
  </conditionalFormatting>
  <conditionalFormatting sqref="B11">
    <cfRule type="expression" dxfId="55" priority="15" stopIfTrue="1">
      <formula>#REF!="NEI"</formula>
    </cfRule>
  </conditionalFormatting>
  <conditionalFormatting sqref="B5:I5">
    <cfRule type="expression" dxfId="54" priority="1" stopIfTrue="1">
      <formula>#REF!="NEI"</formula>
    </cfRule>
  </conditionalFormatting>
  <pageMargins left="0.7" right="0.7" top="0.75" bottom="0.75" header="0.3" footer="0.3"/>
  <pageSetup paperSize="9" scale="48"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Ark3">
    <tabColor theme="0" tint="-0.34998626667073579"/>
  </sheetPr>
  <dimension ref="A1:AH106"/>
  <sheetViews>
    <sheetView showGridLines="0" zoomScale="85" zoomScaleNormal="85" workbookViewId="0">
      <selection activeCell="J36" sqref="J36"/>
    </sheetView>
  </sheetViews>
  <sheetFormatPr baseColWidth="10" defaultColWidth="9.140625" defaultRowHeight="12.75" x14ac:dyDescent="0.2"/>
  <cols>
    <col min="1" max="1" width="11.140625" customWidth="1"/>
    <col min="2" max="2" width="10.28515625" style="4" bestFit="1" customWidth="1"/>
    <col min="4" max="4" width="8.5703125" bestFit="1" customWidth="1"/>
    <col min="5" max="5" width="8.5703125" customWidth="1"/>
    <col min="7" max="7" width="28.42578125" bestFit="1" customWidth="1"/>
    <col min="8" max="8" width="9.28515625" customWidth="1"/>
    <col min="9" max="10" width="12" bestFit="1" customWidth="1"/>
    <col min="11" max="16" width="9.28515625" customWidth="1"/>
    <col min="17" max="19" width="10.5703125" customWidth="1"/>
    <col min="20" max="21" width="4.85546875" customWidth="1"/>
    <col min="24" max="24" width="6.5703125" bestFit="1" customWidth="1"/>
    <col min="25" max="25" width="12.28515625" bestFit="1" customWidth="1"/>
    <col min="26" max="26" width="14.5703125" bestFit="1" customWidth="1"/>
    <col min="27" max="27" width="12" bestFit="1" customWidth="1"/>
    <col min="28" max="28" width="36.7109375" customWidth="1"/>
    <col min="34" max="34" width="76.7109375" bestFit="1" customWidth="1"/>
  </cols>
  <sheetData>
    <row r="1" spans="1:34" ht="21" x14ac:dyDescent="0.35">
      <c r="A1" s="24" t="s">
        <v>288</v>
      </c>
      <c r="C1" s="319"/>
      <c r="D1" s="319"/>
      <c r="E1" s="319"/>
      <c r="F1" s="319"/>
      <c r="G1" s="24" t="s">
        <v>289</v>
      </c>
      <c r="H1" s="319"/>
      <c r="I1" s="319"/>
      <c r="J1" s="319"/>
      <c r="K1" s="319"/>
      <c r="L1" s="319"/>
      <c r="M1" s="319"/>
      <c r="N1" s="319"/>
      <c r="O1" s="319"/>
      <c r="P1" s="319"/>
      <c r="Q1" s="319"/>
      <c r="R1" s="319"/>
      <c r="S1" s="319"/>
      <c r="T1" s="319"/>
      <c r="U1" s="319"/>
      <c r="V1" s="319"/>
      <c r="W1" s="319"/>
      <c r="X1" s="319"/>
      <c r="Y1" s="319"/>
      <c r="Z1" s="319"/>
      <c r="AA1" s="319"/>
      <c r="AB1" s="319"/>
      <c r="AC1" s="319"/>
      <c r="AD1" s="319"/>
      <c r="AE1" s="319"/>
      <c r="AF1" s="319"/>
      <c r="AG1" s="15" t="s">
        <v>290</v>
      </c>
      <c r="AH1" s="319"/>
    </row>
    <row r="2" spans="1:34" ht="15" x14ac:dyDescent="0.25">
      <c r="A2" s="500" t="s">
        <v>440</v>
      </c>
      <c r="C2" s="319" t="s">
        <v>291</v>
      </c>
      <c r="D2" s="319" t="s">
        <v>292</v>
      </c>
      <c r="E2" s="319"/>
      <c r="F2" s="319"/>
      <c r="G2" s="319"/>
      <c r="H2" s="319"/>
      <c r="I2" s="319"/>
      <c r="J2" s="319"/>
      <c r="K2" s="319"/>
      <c r="L2" s="319"/>
      <c r="M2" s="319"/>
      <c r="N2" s="319"/>
      <c r="O2" s="319"/>
      <c r="P2" s="319"/>
      <c r="Q2" s="319"/>
      <c r="R2" s="319"/>
      <c r="S2" s="319"/>
      <c r="T2" s="319"/>
      <c r="U2" s="319"/>
      <c r="V2" s="319"/>
      <c r="W2" s="319"/>
      <c r="X2" s="319"/>
      <c r="Y2" s="319"/>
      <c r="Z2" s="319"/>
      <c r="AA2" s="319"/>
      <c r="AB2" s="319"/>
      <c r="AC2" s="319"/>
      <c r="AD2" s="319"/>
      <c r="AE2" s="319"/>
      <c r="AF2" s="319"/>
      <c r="AG2" s="319"/>
      <c r="AH2" s="319"/>
    </row>
    <row r="3" spans="1:34" x14ac:dyDescent="0.2">
      <c r="A3" s="15" t="s">
        <v>293</v>
      </c>
      <c r="B3" s="15" t="s">
        <v>294</v>
      </c>
      <c r="C3" s="319"/>
      <c r="D3" s="319"/>
      <c r="E3" s="319"/>
      <c r="F3" s="319"/>
      <c r="G3" s="9" t="s">
        <v>295</v>
      </c>
      <c r="H3" s="7">
        <v>1628</v>
      </c>
      <c r="I3" s="5" t="s">
        <v>296</v>
      </c>
      <c r="J3" s="5"/>
      <c r="K3" s="5"/>
      <c r="L3" s="5"/>
      <c r="M3" s="319"/>
      <c r="N3" s="319"/>
      <c r="O3" s="319"/>
      <c r="P3" s="319"/>
      <c r="Q3" s="319"/>
      <c r="R3" s="319"/>
      <c r="S3" s="319"/>
      <c r="T3" s="319"/>
      <c r="U3" s="319"/>
      <c r="V3" s="319"/>
      <c r="W3" s="319"/>
      <c r="X3" s="319"/>
      <c r="Y3" s="319"/>
      <c r="Z3" s="319"/>
      <c r="AA3" s="319"/>
      <c r="AB3" s="319"/>
      <c r="AC3" s="5"/>
      <c r="AD3" s="5"/>
      <c r="AE3" s="5"/>
      <c r="AF3" s="5"/>
      <c r="AG3" s="319"/>
      <c r="AH3" s="319"/>
    </row>
    <row r="4" spans="1:34" x14ac:dyDescent="0.2">
      <c r="A4" s="14" t="s">
        <v>297</v>
      </c>
      <c r="B4" s="14" t="s">
        <v>298</v>
      </c>
      <c r="C4" s="14" t="s">
        <v>297</v>
      </c>
      <c r="D4" s="14" t="s">
        <v>299</v>
      </c>
      <c r="E4" s="108"/>
      <c r="F4" s="319"/>
      <c r="G4" s="5"/>
      <c r="H4" s="5"/>
      <c r="I4" s="5"/>
      <c r="J4" s="8"/>
      <c r="K4" s="5"/>
      <c r="L4" s="8"/>
      <c r="M4" s="319"/>
      <c r="N4" s="319"/>
      <c r="O4" s="319"/>
      <c r="P4" s="319"/>
      <c r="Q4" s="319"/>
      <c r="R4" s="319"/>
      <c r="S4" s="189"/>
      <c r="T4" s="189"/>
      <c r="U4" s="189"/>
      <c r="V4" s="319"/>
      <c r="W4" s="319"/>
      <c r="X4" s="319"/>
      <c r="Y4" s="319"/>
      <c r="Z4" s="319"/>
      <c r="AA4" s="319"/>
      <c r="AB4" s="319"/>
      <c r="AC4" s="8"/>
      <c r="AD4" s="5"/>
      <c r="AE4" s="5"/>
      <c r="AF4" s="5"/>
      <c r="AG4" s="319"/>
      <c r="AH4" s="319"/>
    </row>
    <row r="5" spans="1:34" ht="16.5" thickBot="1" x14ac:dyDescent="0.3">
      <c r="A5" s="14">
        <v>1</v>
      </c>
      <c r="B5" s="14">
        <v>0</v>
      </c>
      <c r="C5" s="319">
        <v>1</v>
      </c>
      <c r="D5" s="319">
        <v>0</v>
      </c>
      <c r="E5" s="319"/>
      <c r="F5" s="319"/>
      <c r="G5" s="3"/>
      <c r="H5" s="10" t="s">
        <v>300</v>
      </c>
      <c r="I5" s="6" t="s">
        <v>301</v>
      </c>
      <c r="J5" s="6">
        <f>Budsjett!D3</f>
        <v>2024</v>
      </c>
      <c r="K5" s="6">
        <f>Budsjett!E3</f>
        <v>2025</v>
      </c>
      <c r="L5" s="284">
        <f>Budsjett!F3</f>
        <v>2026</v>
      </c>
      <c r="M5" s="284">
        <f>Budsjett!G3</f>
        <v>2027</v>
      </c>
      <c r="N5" s="284">
        <f>Budsjett!H3</f>
        <v>2028</v>
      </c>
      <c r="O5" s="284">
        <f>Budsjett!I3</f>
        <v>2029</v>
      </c>
      <c r="P5" s="284">
        <f>Budsjett!J3</f>
        <v>2030</v>
      </c>
      <c r="Q5" s="284">
        <f>Budsjett!K3</f>
        <v>2031</v>
      </c>
      <c r="R5" s="287"/>
      <c r="S5" s="287"/>
      <c r="T5" s="283"/>
      <c r="U5" s="189"/>
      <c r="V5" s="319"/>
      <c r="W5" s="5"/>
      <c r="X5" s="319"/>
      <c r="Y5" s="319"/>
      <c r="Z5" s="319"/>
      <c r="AA5" s="319"/>
      <c r="AB5" s="319"/>
      <c r="AC5" s="5"/>
      <c r="AD5" s="5"/>
      <c r="AE5" s="5"/>
      <c r="AF5" s="5"/>
      <c r="AG5" s="319"/>
      <c r="AH5" s="319"/>
    </row>
    <row r="6" spans="1:34" ht="16.5" thickBot="1" x14ac:dyDescent="0.25">
      <c r="A6" s="14">
        <v>2</v>
      </c>
      <c r="B6" s="14">
        <v>0</v>
      </c>
      <c r="C6" s="319">
        <v>2</v>
      </c>
      <c r="D6" s="319">
        <v>0</v>
      </c>
      <c r="E6" s="319"/>
      <c r="F6" s="319"/>
      <c r="G6" s="9" t="s">
        <v>302</v>
      </c>
      <c r="H6" s="440">
        <v>465000</v>
      </c>
      <c r="I6" s="440">
        <v>142000</v>
      </c>
      <c r="J6" s="7"/>
      <c r="K6" s="7"/>
      <c r="L6" s="285"/>
      <c r="M6" s="285"/>
      <c r="N6" s="285"/>
      <c r="O6" s="285"/>
      <c r="P6" s="285"/>
      <c r="Q6" s="285"/>
      <c r="R6" s="288"/>
      <c r="S6" s="288"/>
      <c r="T6" s="283"/>
      <c r="U6" s="189"/>
      <c r="V6" s="319"/>
      <c r="W6" s="5"/>
      <c r="X6" s="319"/>
      <c r="Y6" s="319"/>
      <c r="Z6" s="319"/>
      <c r="AA6" s="319"/>
      <c r="AB6" s="319"/>
      <c r="AC6" s="5"/>
      <c r="AD6" s="5"/>
      <c r="AE6" s="5"/>
      <c r="AF6" s="5"/>
      <c r="AG6" s="33" t="s">
        <v>303</v>
      </c>
      <c r="AH6" s="32" t="s">
        <v>304</v>
      </c>
    </row>
    <row r="7" spans="1:34" x14ac:dyDescent="0.2">
      <c r="A7" s="14">
        <v>3</v>
      </c>
      <c r="B7" s="14">
        <v>0</v>
      </c>
      <c r="C7" s="319">
        <v>3</v>
      </c>
      <c r="D7" s="319">
        <v>0</v>
      </c>
      <c r="E7" s="319"/>
      <c r="F7" s="319"/>
      <c r="G7" s="9" t="s">
        <v>305</v>
      </c>
      <c r="H7" s="440">
        <v>465000</v>
      </c>
      <c r="I7" s="440">
        <v>142000</v>
      </c>
      <c r="J7" s="7"/>
      <c r="K7" s="7"/>
      <c r="L7" s="285"/>
      <c r="M7" s="285"/>
      <c r="N7" s="285"/>
      <c r="O7" s="285"/>
      <c r="P7" s="285"/>
      <c r="Q7" s="285"/>
      <c r="R7" s="288"/>
      <c r="S7" s="288"/>
      <c r="T7" s="283"/>
      <c r="U7" s="189"/>
      <c r="V7" s="319"/>
      <c r="W7" s="5"/>
      <c r="X7" s="319"/>
      <c r="Y7" s="319"/>
      <c r="Z7" s="319"/>
      <c r="AA7" s="319"/>
      <c r="AB7" s="319"/>
      <c r="AC7" s="5"/>
      <c r="AD7" s="5"/>
      <c r="AE7" s="5"/>
      <c r="AF7" s="5"/>
      <c r="AG7" s="319"/>
      <c r="AH7" s="32" t="s">
        <v>306</v>
      </c>
    </row>
    <row r="8" spans="1:34" ht="13.5" thickBot="1" x14ac:dyDescent="0.25">
      <c r="A8" s="14">
        <v>4</v>
      </c>
      <c r="B8" s="14">
        <v>0</v>
      </c>
      <c r="C8" s="319">
        <v>4</v>
      </c>
      <c r="D8" s="319">
        <v>0</v>
      </c>
      <c r="E8" s="319"/>
      <c r="F8" s="319"/>
      <c r="G8" s="9" t="s">
        <v>307</v>
      </c>
      <c r="H8" s="7"/>
      <c r="I8" s="7"/>
      <c r="J8" s="440">
        <v>465000</v>
      </c>
      <c r="K8" s="440">
        <f>$J8*J$33</f>
        <v>481274.99999999994</v>
      </c>
      <c r="L8" s="440">
        <f t="shared" ref="L8:Q8" si="0">$J8*K$33</f>
        <v>498119.62499999994</v>
      </c>
      <c r="M8" s="440">
        <f t="shared" si="0"/>
        <v>515553.8118749999</v>
      </c>
      <c r="N8" s="440">
        <f t="shared" si="0"/>
        <v>533598.19529062486</v>
      </c>
      <c r="O8" s="440">
        <f t="shared" si="0"/>
        <v>552274.13212579663</v>
      </c>
      <c r="P8" s="440">
        <f t="shared" si="0"/>
        <v>571603.72675019945</v>
      </c>
      <c r="Q8" s="440">
        <f t="shared" si="0"/>
        <v>591609.85718645644</v>
      </c>
      <c r="R8" s="288"/>
      <c r="S8" s="288"/>
      <c r="T8" s="283"/>
      <c r="U8" s="189"/>
      <c r="V8" s="319"/>
      <c r="W8" s="5"/>
      <c r="X8" s="319"/>
      <c r="Y8" s="319"/>
      <c r="Z8" s="319"/>
      <c r="AA8" s="319"/>
      <c r="AB8" s="319"/>
      <c r="AC8" s="5"/>
      <c r="AD8" s="5"/>
      <c r="AE8" s="5"/>
      <c r="AF8" s="5"/>
      <c r="AG8" s="319"/>
      <c r="AH8" s="32" t="s">
        <v>308</v>
      </c>
    </row>
    <row r="9" spans="1:34" s="99" customFormat="1" ht="12" thickBot="1" x14ac:dyDescent="0.25">
      <c r="A9" s="14">
        <v>5</v>
      </c>
      <c r="B9" s="14">
        <v>0</v>
      </c>
      <c r="C9" s="99">
        <v>5</v>
      </c>
      <c r="D9" s="99">
        <v>0</v>
      </c>
      <c r="G9" s="9" t="s">
        <v>309</v>
      </c>
      <c r="H9" s="7"/>
      <c r="I9" s="7"/>
      <c r="J9" s="440">
        <v>142000</v>
      </c>
      <c r="K9" s="440">
        <f t="shared" ref="K9:Q11" si="1">$J9*J$33</f>
        <v>146970</v>
      </c>
      <c r="L9" s="440">
        <f t="shared" si="1"/>
        <v>152113.94999999998</v>
      </c>
      <c r="M9" s="440">
        <f t="shared" si="1"/>
        <v>157437.93824999998</v>
      </c>
      <c r="N9" s="440">
        <f t="shared" si="1"/>
        <v>162948.26608874995</v>
      </c>
      <c r="O9" s="440">
        <f t="shared" si="1"/>
        <v>168651.45540185619</v>
      </c>
      <c r="P9" s="440">
        <f t="shared" si="1"/>
        <v>174554.25634092113</v>
      </c>
      <c r="Q9" s="440">
        <f t="shared" si="1"/>
        <v>180663.65531285334</v>
      </c>
      <c r="R9" s="288"/>
      <c r="S9" s="288"/>
      <c r="T9" s="283"/>
      <c r="U9" s="189"/>
      <c r="W9" s="5"/>
      <c r="AC9" s="5"/>
      <c r="AD9" s="5"/>
      <c r="AE9" s="5"/>
      <c r="AF9" s="5"/>
      <c r="AG9" s="100" t="s">
        <v>310</v>
      </c>
      <c r="AH9" s="101" t="s">
        <v>311</v>
      </c>
    </row>
    <row r="10" spans="1:34" x14ac:dyDescent="0.2">
      <c r="A10" s="14">
        <v>6</v>
      </c>
      <c r="B10" s="14">
        <v>0</v>
      </c>
      <c r="C10" s="319">
        <v>6</v>
      </c>
      <c r="D10" s="319">
        <v>0</v>
      </c>
      <c r="E10" s="319"/>
      <c r="F10" s="319"/>
      <c r="G10" s="9" t="s">
        <v>312</v>
      </c>
      <c r="H10" s="7"/>
      <c r="I10" s="7"/>
      <c r="J10" s="440">
        <v>465000</v>
      </c>
      <c r="K10" s="440">
        <f t="shared" si="1"/>
        <v>481274.99999999994</v>
      </c>
      <c r="L10" s="440">
        <f t="shared" si="1"/>
        <v>498119.62499999994</v>
      </c>
      <c r="M10" s="440">
        <f t="shared" si="1"/>
        <v>515553.8118749999</v>
      </c>
      <c r="N10" s="440">
        <f t="shared" si="1"/>
        <v>533598.19529062486</v>
      </c>
      <c r="O10" s="440">
        <f t="shared" si="1"/>
        <v>552274.13212579663</v>
      </c>
      <c r="P10" s="440">
        <f t="shared" si="1"/>
        <v>571603.72675019945</v>
      </c>
      <c r="Q10" s="440">
        <f t="shared" si="1"/>
        <v>591609.85718645644</v>
      </c>
      <c r="R10" s="288"/>
      <c r="S10" s="288"/>
      <c r="T10" s="283"/>
      <c r="U10" s="189"/>
      <c r="V10" s="319"/>
      <c r="W10" s="5"/>
      <c r="X10" s="319"/>
      <c r="Y10" s="319"/>
      <c r="Z10" s="319"/>
      <c r="AA10" s="319"/>
      <c r="AB10" s="319"/>
      <c r="AC10" s="5"/>
      <c r="AD10" s="5"/>
      <c r="AE10" s="5"/>
      <c r="AF10" s="5"/>
      <c r="AG10" s="319"/>
      <c r="AH10" s="32" t="s">
        <v>313</v>
      </c>
    </row>
    <row r="11" spans="1:34" x14ac:dyDescent="0.2">
      <c r="A11" s="14">
        <v>7</v>
      </c>
      <c r="B11" s="14">
        <v>0</v>
      </c>
      <c r="C11" s="319">
        <v>7</v>
      </c>
      <c r="D11" s="319">
        <v>0</v>
      </c>
      <c r="E11" s="319"/>
      <c r="F11" s="319"/>
      <c r="G11" s="9" t="s">
        <v>314</v>
      </c>
      <c r="H11" s="7"/>
      <c r="I11" s="7"/>
      <c r="J11" s="440">
        <v>142000</v>
      </c>
      <c r="K11" s="440">
        <f t="shared" si="1"/>
        <v>146970</v>
      </c>
      <c r="L11" s="440">
        <f t="shared" si="1"/>
        <v>152113.94999999998</v>
      </c>
      <c r="M11" s="440">
        <f t="shared" si="1"/>
        <v>157437.93824999998</v>
      </c>
      <c r="N11" s="440">
        <f t="shared" si="1"/>
        <v>162948.26608874995</v>
      </c>
      <c r="O11" s="440">
        <f t="shared" si="1"/>
        <v>168651.45540185619</v>
      </c>
      <c r="P11" s="440">
        <f t="shared" si="1"/>
        <v>174554.25634092113</v>
      </c>
      <c r="Q11" s="440">
        <f t="shared" si="1"/>
        <v>180663.65531285334</v>
      </c>
      <c r="R11" s="288"/>
      <c r="S11" s="288"/>
      <c r="T11" s="283"/>
      <c r="U11" s="189"/>
      <c r="V11" s="319"/>
      <c r="W11" s="5"/>
      <c r="X11" s="319"/>
      <c r="Y11" s="319"/>
      <c r="Z11" s="319"/>
      <c r="AA11" s="319"/>
      <c r="AB11" s="319"/>
      <c r="AC11" s="5"/>
      <c r="AD11" s="5"/>
      <c r="AE11" s="5"/>
      <c r="AF11" s="5"/>
      <c r="AG11" s="319"/>
      <c r="AH11" s="32" t="s">
        <v>315</v>
      </c>
    </row>
    <row r="12" spans="1:34" x14ac:dyDescent="0.2">
      <c r="A12" s="14">
        <v>8</v>
      </c>
      <c r="B12" s="14">
        <v>0</v>
      </c>
      <c r="C12" s="319">
        <v>8</v>
      </c>
      <c r="D12" s="319">
        <v>0</v>
      </c>
      <c r="E12" s="319"/>
      <c r="F12" s="319"/>
      <c r="G12" s="319"/>
      <c r="H12" s="319"/>
      <c r="I12" s="319"/>
      <c r="J12" s="319"/>
      <c r="K12" s="5"/>
      <c r="L12" s="319"/>
      <c r="M12" s="289"/>
      <c r="N12" s="289"/>
      <c r="O12" s="289"/>
      <c r="P12" s="289"/>
      <c r="Q12" s="289"/>
      <c r="R12" s="289"/>
      <c r="S12" s="283"/>
      <c r="T12" s="283"/>
      <c r="U12" s="189"/>
      <c r="V12" s="319"/>
      <c r="W12" s="319"/>
      <c r="X12" s="319"/>
      <c r="Y12" s="319"/>
      <c r="Z12" s="319"/>
      <c r="AA12" s="319"/>
      <c r="AB12" s="319"/>
      <c r="AC12" s="319"/>
      <c r="AD12" s="5"/>
      <c r="AE12" s="5"/>
      <c r="AF12" s="5"/>
      <c r="AG12" s="319"/>
      <c r="AH12" s="32" t="s">
        <v>316</v>
      </c>
    </row>
    <row r="13" spans="1:34" ht="15" x14ac:dyDescent="0.25">
      <c r="A13" s="14">
        <v>9</v>
      </c>
      <c r="B13" s="14">
        <v>0</v>
      </c>
      <c r="C13" s="319">
        <v>9</v>
      </c>
      <c r="D13" s="319">
        <v>0</v>
      </c>
      <c r="E13" s="319"/>
      <c r="F13" s="319"/>
      <c r="G13" s="5" t="s">
        <v>317</v>
      </c>
      <c r="H13" s="11"/>
      <c r="I13" s="11" t="s">
        <v>318</v>
      </c>
      <c r="J13" s="38">
        <f>IF(Registrering!$B$29="",0,IF(Registrering!$B$29=Tabeller!$G$6,Tabeller!J8,Tabeller!J10))</f>
        <v>465000</v>
      </c>
      <c r="K13" s="38">
        <f>IF(Registrering!$B$29="",0,IF(Registrering!$B$29=Tabeller!$G$6,Tabeller!K8,Tabeller!K10))</f>
        <v>481274.99999999994</v>
      </c>
      <c r="L13" s="286">
        <f>IF(Registrering!$B$29="",0,IF(Registrering!$B$29=Tabeller!$G$6,Tabeller!L8,Tabeller!L10))</f>
        <v>498119.62499999994</v>
      </c>
      <c r="M13" s="286">
        <f>IF(Registrering!$B$29="",0,IF(Registrering!$B$29=Tabeller!$G$6,Tabeller!M8,Tabeller!M10))</f>
        <v>515553.8118749999</v>
      </c>
      <c r="N13" s="286">
        <f>IF(Registrering!$B$29="",0,IF(Registrering!$B$29=Tabeller!$G$6,Tabeller!N8,Tabeller!N10))</f>
        <v>533598.19529062486</v>
      </c>
      <c r="O13" s="290"/>
      <c r="P13" s="290"/>
      <c r="Q13" s="290"/>
      <c r="R13" s="290"/>
      <c r="S13" s="290"/>
      <c r="T13" s="289"/>
      <c r="U13" s="319"/>
      <c r="V13" s="319"/>
      <c r="W13" s="319"/>
      <c r="X13" s="319"/>
      <c r="Y13" s="319"/>
      <c r="Z13" s="319"/>
      <c r="AA13" s="319"/>
      <c r="AB13" s="319"/>
      <c r="AC13" s="5"/>
      <c r="AD13" s="5"/>
      <c r="AE13" s="5"/>
      <c r="AF13" s="5"/>
      <c r="AG13" s="319"/>
      <c r="AH13" s="32" t="s">
        <v>319</v>
      </c>
    </row>
    <row r="14" spans="1:34" ht="15" x14ac:dyDescent="0.25">
      <c r="A14" s="14">
        <v>10</v>
      </c>
      <c r="B14" s="14">
        <v>0</v>
      </c>
      <c r="C14" s="319">
        <v>10</v>
      </c>
      <c r="D14" s="319">
        <v>0</v>
      </c>
      <c r="E14" s="319"/>
      <c r="F14" s="319"/>
      <c r="G14" s="319"/>
      <c r="H14" s="319"/>
      <c r="I14" s="319" t="s">
        <v>320</v>
      </c>
      <c r="J14" s="38">
        <f>IF(Registrering!$B$29="",0,IF(Registrering!$B$29=Tabeller!$G$6,Tabeller!J9,Tabeller!J11))</f>
        <v>142000</v>
      </c>
      <c r="K14" s="38">
        <f>IF(Registrering!$B$29="",0,IF(Registrering!$B$29=Tabeller!$G$6,Tabeller!K9,Tabeller!K11))</f>
        <v>146970</v>
      </c>
      <c r="L14" s="286">
        <f>IF(Registrering!$B$29="",0,IF(Registrering!$B$29=Tabeller!$G$6,Tabeller!L9,Tabeller!L11))</f>
        <v>152113.94999999998</v>
      </c>
      <c r="M14" s="286">
        <f>IF(Registrering!$B$29="",0,IF(Registrering!$B$29=Tabeller!$G$6,Tabeller!M9,Tabeller!M11))</f>
        <v>157437.93824999998</v>
      </c>
      <c r="N14" s="286">
        <f>IF(Registrering!$B$29="",0,IF(Registrering!$B$29=Tabeller!$G$6,Tabeller!N9,Tabeller!N11))</f>
        <v>162948.26608874995</v>
      </c>
      <c r="O14" s="290"/>
      <c r="P14" s="290"/>
      <c r="Q14" s="290"/>
      <c r="R14" s="290"/>
      <c r="S14" s="290"/>
      <c r="T14" s="289"/>
      <c r="U14" s="319"/>
      <c r="V14" s="319"/>
      <c r="W14" s="319"/>
      <c r="X14" s="11"/>
      <c r="Y14" s="11"/>
      <c r="Z14" s="11"/>
      <c r="AA14" s="5"/>
      <c r="AB14" s="11"/>
      <c r="AC14" s="11"/>
      <c r="AD14" s="5"/>
      <c r="AE14" s="5"/>
      <c r="AF14" s="5"/>
      <c r="AG14" s="319"/>
      <c r="AH14" s="32" t="s">
        <v>321</v>
      </c>
    </row>
    <row r="15" spans="1:34" x14ac:dyDescent="0.2">
      <c r="A15" s="14">
        <v>11</v>
      </c>
      <c r="B15" s="14">
        <v>0</v>
      </c>
      <c r="C15" s="319">
        <v>11</v>
      </c>
      <c r="D15" s="319">
        <v>0</v>
      </c>
      <c r="E15" s="319"/>
      <c r="F15" s="319"/>
      <c r="G15" s="319"/>
      <c r="H15" s="319"/>
      <c r="I15" s="319"/>
      <c r="J15" s="113"/>
      <c r="K15" s="319"/>
      <c r="L15" s="319"/>
      <c r="M15" s="319"/>
      <c r="N15" s="319"/>
      <c r="O15" s="319"/>
      <c r="P15" s="319"/>
      <c r="Q15" s="319"/>
      <c r="R15" s="319"/>
      <c r="S15" s="319"/>
      <c r="T15" s="319"/>
      <c r="U15" s="319"/>
      <c r="V15" s="319"/>
      <c r="W15" s="319"/>
      <c r="X15" s="319"/>
      <c r="Y15" s="319"/>
      <c r="Z15" s="319"/>
      <c r="AA15" s="5"/>
      <c r="AB15" s="1"/>
      <c r="AC15" s="1"/>
      <c r="AD15" s="1"/>
      <c r="AE15" s="5"/>
      <c r="AF15" s="5"/>
      <c r="AG15" s="319"/>
      <c r="AH15" s="32" t="s">
        <v>322</v>
      </c>
    </row>
    <row r="16" spans="1:34" ht="21" x14ac:dyDescent="0.35">
      <c r="A16" s="14">
        <v>12</v>
      </c>
      <c r="B16" s="14">
        <v>0</v>
      </c>
      <c r="C16" s="319">
        <v>12</v>
      </c>
      <c r="D16" s="319">
        <v>0</v>
      </c>
      <c r="E16" s="319"/>
      <c r="F16" s="161"/>
      <c r="G16" s="190" t="s">
        <v>323</v>
      </c>
      <c r="H16" s="191"/>
      <c r="I16" s="191"/>
      <c r="J16" s="191"/>
      <c r="K16" s="191"/>
      <c r="L16" s="191"/>
      <c r="M16" s="191"/>
      <c r="N16" s="191"/>
      <c r="O16" s="162"/>
      <c r="P16" s="319"/>
      <c r="Q16" s="319"/>
      <c r="R16" s="319"/>
      <c r="S16" s="319"/>
      <c r="T16" s="319"/>
      <c r="U16" s="319"/>
      <c r="V16" s="319"/>
      <c r="W16" s="319"/>
      <c r="X16" s="319"/>
      <c r="Y16" s="319"/>
      <c r="Z16" s="319"/>
      <c r="AA16" s="5"/>
      <c r="AB16" s="1"/>
      <c r="AC16" s="1"/>
      <c r="AD16" s="1"/>
      <c r="AE16" s="5"/>
      <c r="AF16" s="5"/>
      <c r="AG16" s="319"/>
      <c r="AH16" s="32" t="s">
        <v>324</v>
      </c>
    </row>
    <row r="17" spans="1:34" x14ac:dyDescent="0.2">
      <c r="A17" s="14">
        <v>13</v>
      </c>
      <c r="B17" s="14">
        <v>0</v>
      </c>
      <c r="C17" s="319">
        <v>13</v>
      </c>
      <c r="D17" s="319">
        <v>0</v>
      </c>
      <c r="E17" s="319"/>
      <c r="F17" s="163"/>
      <c r="G17" s="192"/>
      <c r="H17" s="192"/>
      <c r="I17" s="192"/>
      <c r="J17" s="192"/>
      <c r="K17" s="192"/>
      <c r="L17" s="192"/>
      <c r="M17" s="192"/>
      <c r="N17" s="192"/>
      <c r="O17" s="165"/>
      <c r="P17" s="319"/>
      <c r="Q17" s="319"/>
      <c r="R17" s="319"/>
      <c r="S17" s="319"/>
      <c r="T17" s="319"/>
      <c r="U17" s="319"/>
      <c r="V17" s="319"/>
      <c r="W17" s="319"/>
      <c r="X17" s="319"/>
      <c r="Y17" s="319"/>
      <c r="Z17" s="319"/>
      <c r="AA17" s="319"/>
      <c r="AB17" s="319"/>
      <c r="AC17" s="319"/>
      <c r="AD17" s="319"/>
      <c r="AE17" s="5"/>
      <c r="AF17" s="5"/>
      <c r="AG17" s="319"/>
      <c r="AH17" s="32" t="s">
        <v>325</v>
      </c>
    </row>
    <row r="18" spans="1:34" x14ac:dyDescent="0.2">
      <c r="A18" s="14">
        <v>14</v>
      </c>
      <c r="B18" s="14">
        <v>0</v>
      </c>
      <c r="C18" s="319">
        <v>14</v>
      </c>
      <c r="D18" s="319">
        <v>0</v>
      </c>
      <c r="E18" s="319"/>
      <c r="F18" s="163"/>
      <c r="G18" s="192"/>
      <c r="H18" s="192"/>
      <c r="I18" s="192"/>
      <c r="J18" s="192"/>
      <c r="K18" s="192"/>
      <c r="L18" s="189" t="s">
        <v>326</v>
      </c>
      <c r="M18" s="192"/>
      <c r="N18" s="192"/>
      <c r="O18" s="165"/>
      <c r="P18" s="319"/>
      <c r="Q18" s="319"/>
      <c r="R18" s="319"/>
      <c r="S18" s="16"/>
      <c r="T18" s="16"/>
      <c r="U18" s="16"/>
      <c r="V18" s="319"/>
      <c r="W18" s="319"/>
      <c r="X18" s="319"/>
      <c r="Y18" s="319"/>
      <c r="Z18" s="319"/>
      <c r="AA18" s="319"/>
      <c r="AB18" s="319"/>
      <c r="AC18" s="319"/>
      <c r="AD18" s="319"/>
      <c r="AE18" s="5"/>
      <c r="AF18" s="5"/>
      <c r="AG18" s="319"/>
      <c r="AH18" s="32" t="s">
        <v>327</v>
      </c>
    </row>
    <row r="19" spans="1:34" x14ac:dyDescent="0.2">
      <c r="A19" s="14">
        <v>15</v>
      </c>
      <c r="B19" s="14">
        <v>0</v>
      </c>
      <c r="C19" s="319">
        <v>15</v>
      </c>
      <c r="D19" s="319">
        <v>0</v>
      </c>
      <c r="E19" s="319"/>
      <c r="F19" s="163"/>
      <c r="G19" s="164"/>
      <c r="H19" s="164"/>
      <c r="I19" s="166"/>
      <c r="J19" s="166"/>
      <c r="K19" s="166"/>
      <c r="L19" s="166" t="s">
        <v>328</v>
      </c>
      <c r="M19" s="193" t="s">
        <v>329</v>
      </c>
      <c r="N19" s="189"/>
      <c r="O19" s="165"/>
      <c r="P19" s="189"/>
      <c r="Q19" s="189"/>
      <c r="R19" s="189"/>
      <c r="S19" s="1"/>
      <c r="T19" s="1"/>
      <c r="U19" s="1"/>
      <c r="V19" s="319"/>
      <c r="W19" s="319"/>
      <c r="X19" s="319"/>
      <c r="Y19" s="319"/>
      <c r="Z19" s="319"/>
      <c r="AA19" s="319"/>
      <c r="AB19" s="319"/>
      <c r="AC19" s="319"/>
      <c r="AD19" s="319"/>
      <c r="AE19" s="319"/>
      <c r="AF19" s="319"/>
      <c r="AG19" s="319"/>
      <c r="AH19" s="32" t="s">
        <v>330</v>
      </c>
    </row>
    <row r="20" spans="1:34" ht="15" x14ac:dyDescent="0.25">
      <c r="A20" s="14">
        <v>16</v>
      </c>
      <c r="B20" s="14">
        <v>0</v>
      </c>
      <c r="C20" s="319">
        <v>16</v>
      </c>
      <c r="D20" s="319">
        <v>0</v>
      </c>
      <c r="E20" s="319"/>
      <c r="F20" s="163"/>
      <c r="G20" s="167" t="s">
        <v>331</v>
      </c>
      <c r="H20" s="168" t="s">
        <v>40</v>
      </c>
      <c r="I20" s="169" t="s">
        <v>332</v>
      </c>
      <c r="J20" s="170" t="s">
        <v>333</v>
      </c>
      <c r="K20" s="168" t="s">
        <v>334</v>
      </c>
      <c r="L20" s="170" t="s">
        <v>333</v>
      </c>
      <c r="M20" s="189"/>
      <c r="N20" s="192"/>
      <c r="O20" s="165"/>
      <c r="P20" s="189"/>
      <c r="Q20" s="189"/>
      <c r="R20" s="189"/>
      <c r="S20" s="5"/>
      <c r="T20" s="5"/>
      <c r="U20" s="5"/>
      <c r="V20" s="319"/>
      <c r="W20" s="319"/>
      <c r="X20" s="319"/>
      <c r="Y20" s="319"/>
      <c r="Z20" s="319"/>
      <c r="AA20" s="319"/>
      <c r="AB20" s="319"/>
      <c r="AC20" s="319"/>
      <c r="AD20" s="319"/>
      <c r="AE20" s="319"/>
      <c r="AF20" s="319"/>
      <c r="AG20" s="319"/>
      <c r="AH20" s="32" t="s">
        <v>335</v>
      </c>
    </row>
    <row r="21" spans="1:34" x14ac:dyDescent="0.2">
      <c r="A21" s="14">
        <v>17</v>
      </c>
      <c r="B21" s="14">
        <v>0</v>
      </c>
      <c r="C21" s="319">
        <v>17</v>
      </c>
      <c r="D21" s="319">
        <v>0</v>
      </c>
      <c r="E21" s="319"/>
      <c r="F21" s="163"/>
      <c r="G21" s="171" t="s">
        <v>336</v>
      </c>
      <c r="H21" s="172">
        <v>45</v>
      </c>
      <c r="I21" s="171"/>
      <c r="J21" s="172"/>
      <c r="K21" s="173">
        <v>409100</v>
      </c>
      <c r="L21" s="172"/>
      <c r="M21" s="189"/>
      <c r="N21" s="189"/>
      <c r="O21" s="165"/>
      <c r="P21" s="189"/>
      <c r="Q21" s="189"/>
      <c r="R21" s="189"/>
      <c r="S21" s="16"/>
      <c r="T21" s="16"/>
      <c r="U21" s="16"/>
      <c r="V21" s="319"/>
      <c r="W21" s="319"/>
      <c r="X21" s="319"/>
      <c r="Y21" s="319"/>
      <c r="Z21" s="319"/>
      <c r="AA21" s="319"/>
      <c r="AB21" s="319"/>
      <c r="AC21" s="319"/>
      <c r="AD21" s="319"/>
      <c r="AE21" s="5"/>
      <c r="AF21" s="5"/>
      <c r="AG21" s="319"/>
      <c r="AH21" s="32" t="s">
        <v>337</v>
      </c>
    </row>
    <row r="22" spans="1:34" x14ac:dyDescent="0.2">
      <c r="A22" s="14">
        <v>18</v>
      </c>
      <c r="B22" s="14">
        <v>0</v>
      </c>
      <c r="C22" s="319">
        <v>18</v>
      </c>
      <c r="D22" s="319">
        <v>0</v>
      </c>
      <c r="E22" s="319"/>
      <c r="F22" s="163"/>
      <c r="G22" s="174"/>
      <c r="H22" s="172"/>
      <c r="I22" s="171"/>
      <c r="J22" s="172"/>
      <c r="K22" s="172"/>
      <c r="L22" s="172"/>
      <c r="M22" s="189"/>
      <c r="N22" s="189"/>
      <c r="O22" s="165"/>
      <c r="P22" s="189"/>
      <c r="Q22" s="189"/>
      <c r="R22" s="189"/>
      <c r="S22" s="1"/>
      <c r="T22" s="1"/>
      <c r="U22" s="1"/>
      <c r="V22" s="319"/>
      <c r="W22" s="319"/>
      <c r="X22" s="319"/>
      <c r="Y22" s="319"/>
      <c r="Z22" s="319"/>
      <c r="AA22" s="319"/>
      <c r="AB22" s="319"/>
      <c r="AC22" s="319"/>
      <c r="AD22" s="319"/>
      <c r="AE22" s="5"/>
      <c r="AF22" s="5"/>
      <c r="AG22" s="319"/>
      <c r="AH22" s="32" t="s">
        <v>338</v>
      </c>
    </row>
    <row r="23" spans="1:34" x14ac:dyDescent="0.2">
      <c r="A23" s="501">
        <v>19</v>
      </c>
      <c r="B23" s="502">
        <v>350800</v>
      </c>
      <c r="C23" s="5">
        <v>19</v>
      </c>
      <c r="D23" s="319">
        <v>151.74358974358975</v>
      </c>
      <c r="E23" s="319"/>
      <c r="F23" s="163"/>
      <c r="G23" s="175" t="s">
        <v>339</v>
      </c>
      <c r="H23" s="175">
        <v>0</v>
      </c>
      <c r="I23" s="175" t="s">
        <v>340</v>
      </c>
      <c r="J23" s="176">
        <v>0</v>
      </c>
      <c r="K23" s="177">
        <v>369401.92307692306</v>
      </c>
      <c r="L23" s="178">
        <v>0.90296241280108303</v>
      </c>
      <c r="M23" s="178">
        <v>0.89896677509730549</v>
      </c>
      <c r="N23" s="189"/>
      <c r="O23" s="165"/>
      <c r="P23" s="189"/>
      <c r="Q23" s="189"/>
      <c r="R23" s="189"/>
      <c r="S23" s="13"/>
      <c r="T23" s="13"/>
      <c r="U23" s="13"/>
      <c r="V23" s="319"/>
      <c r="W23" s="319"/>
      <c r="X23" s="319"/>
      <c r="Y23" s="319"/>
      <c r="Z23" s="319"/>
      <c r="AA23" s="319"/>
      <c r="AB23" s="319"/>
      <c r="AC23" s="319"/>
      <c r="AD23" s="319"/>
      <c r="AE23" s="5"/>
      <c r="AF23" s="5"/>
      <c r="AG23" s="319"/>
      <c r="AH23" s="32" t="s">
        <v>341</v>
      </c>
    </row>
    <row r="24" spans="1:34" x14ac:dyDescent="0.2">
      <c r="A24" s="501">
        <v>20</v>
      </c>
      <c r="B24" s="502">
        <v>354300</v>
      </c>
      <c r="C24" s="319">
        <v>20</v>
      </c>
      <c r="D24" s="319">
        <v>153.53846153846155</v>
      </c>
      <c r="E24" s="319"/>
      <c r="F24" s="163"/>
      <c r="G24" s="175" t="s">
        <v>342</v>
      </c>
      <c r="H24" s="179">
        <v>0.12</v>
      </c>
      <c r="I24" s="180">
        <v>0.88</v>
      </c>
      <c r="J24" s="181">
        <v>0.12</v>
      </c>
      <c r="K24" s="182">
        <v>44328.230769230766</v>
      </c>
      <c r="L24" s="178">
        <v>0.10835548953612996</v>
      </c>
      <c r="M24" s="178">
        <v>0.10787601301167667</v>
      </c>
      <c r="N24" s="189"/>
      <c r="O24" s="165"/>
      <c r="P24" s="189"/>
      <c r="Q24" s="189"/>
      <c r="R24" s="189"/>
      <c r="S24" s="1"/>
      <c r="T24" s="1"/>
      <c r="U24" s="1"/>
      <c r="V24" s="319"/>
      <c r="W24" s="319"/>
      <c r="X24" s="319"/>
      <c r="Y24" s="319"/>
      <c r="Z24" s="319"/>
      <c r="AA24" s="319"/>
      <c r="AB24" s="319"/>
      <c r="AC24" s="319"/>
      <c r="AD24" s="319"/>
      <c r="AE24" s="5"/>
      <c r="AF24" s="5"/>
      <c r="AG24" s="319"/>
      <c r="AH24" s="32" t="s">
        <v>343</v>
      </c>
    </row>
    <row r="25" spans="1:34" x14ac:dyDescent="0.2">
      <c r="A25" s="501">
        <v>21</v>
      </c>
      <c r="B25" s="502">
        <v>358300</v>
      </c>
      <c r="C25" s="319">
        <v>21</v>
      </c>
      <c r="D25" s="319">
        <v>155.43589743589743</v>
      </c>
      <c r="E25" s="319"/>
      <c r="F25" s="163"/>
      <c r="G25" s="175" t="s">
        <v>52</v>
      </c>
      <c r="H25" s="183">
        <v>0.13200000000000001</v>
      </c>
      <c r="I25" s="180">
        <v>0.85395744680851071</v>
      </c>
      <c r="J25" s="181">
        <v>0.14604255319148934</v>
      </c>
      <c r="K25" s="182">
        <v>53948.399999999994</v>
      </c>
      <c r="L25" s="178">
        <v>0.13187093620141774</v>
      </c>
      <c r="M25" s="178">
        <v>0.12286604742116845</v>
      </c>
      <c r="N25" s="189"/>
      <c r="O25" s="165"/>
      <c r="P25" s="189"/>
      <c r="Q25" s="189"/>
      <c r="R25" s="189"/>
      <c r="S25" s="16"/>
      <c r="T25" s="16"/>
      <c r="U25" s="16"/>
      <c r="V25" s="319"/>
      <c r="W25" s="319"/>
      <c r="X25" s="319"/>
      <c r="Y25" s="319"/>
      <c r="Z25" s="319"/>
      <c r="AA25" s="319"/>
      <c r="AB25" s="319"/>
      <c r="AC25" s="319"/>
      <c r="AD25" s="319"/>
      <c r="AE25" s="5"/>
      <c r="AF25" s="5"/>
      <c r="AG25" s="319"/>
      <c r="AH25" s="32" t="s">
        <v>344</v>
      </c>
    </row>
    <row r="26" spans="1:34" x14ac:dyDescent="0.2">
      <c r="A26" s="501">
        <v>22</v>
      </c>
      <c r="B26" s="502">
        <v>361900</v>
      </c>
      <c r="C26" s="319">
        <v>22</v>
      </c>
      <c r="D26" s="319">
        <v>157.28205128205127</v>
      </c>
      <c r="E26" s="319"/>
      <c r="F26" s="163"/>
      <c r="G26" s="175" t="s">
        <v>345</v>
      </c>
      <c r="H26" s="184">
        <v>0.14099999999999999</v>
      </c>
      <c r="I26" s="180">
        <v>0.821488</v>
      </c>
      <c r="J26" s="181">
        <v>0.178512</v>
      </c>
      <c r="K26" s="182">
        <v>65942.676092307694</v>
      </c>
      <c r="L26" s="178">
        <v>0.16118962623394695</v>
      </c>
      <c r="M26" s="178">
        <v>0.15928894580975123</v>
      </c>
      <c r="N26" s="189"/>
      <c r="O26" s="165"/>
      <c r="P26" s="189"/>
      <c r="Q26" s="189"/>
      <c r="R26" s="189"/>
      <c r="S26" s="2"/>
      <c r="T26" s="2"/>
      <c r="U26" s="2"/>
      <c r="V26" s="319"/>
      <c r="W26" s="319"/>
      <c r="X26" s="319"/>
      <c r="Y26" s="319"/>
      <c r="Z26" s="319"/>
      <c r="AA26" s="319"/>
      <c r="AB26" s="5"/>
      <c r="AC26" s="5"/>
      <c r="AD26" s="5"/>
      <c r="AE26" s="5"/>
      <c r="AF26" s="5"/>
      <c r="AG26" s="319"/>
      <c r="AH26" s="32" t="s">
        <v>346</v>
      </c>
    </row>
    <row r="27" spans="1:34" x14ac:dyDescent="0.2">
      <c r="A27" s="501">
        <v>23</v>
      </c>
      <c r="B27" s="502">
        <v>365800</v>
      </c>
      <c r="C27" s="319">
        <v>23</v>
      </c>
      <c r="D27" s="319">
        <v>159.23076923076923</v>
      </c>
      <c r="E27" s="319"/>
      <c r="F27" s="163"/>
      <c r="G27" s="175"/>
      <c r="H27" s="180"/>
      <c r="I27" s="175" t="s">
        <v>57</v>
      </c>
      <c r="J27" s="178">
        <v>0.44455455319148934</v>
      </c>
      <c r="K27" s="185">
        <v>533621.22993846145</v>
      </c>
      <c r="L27" s="178"/>
      <c r="M27" s="189"/>
      <c r="N27" s="189"/>
      <c r="O27" s="165"/>
      <c r="P27" s="189"/>
      <c r="Q27" s="189"/>
      <c r="R27" s="189"/>
      <c r="S27" s="319"/>
      <c r="T27" s="319"/>
      <c r="U27" s="319"/>
      <c r="V27" s="319"/>
      <c r="W27" s="319"/>
      <c r="X27" s="319"/>
      <c r="Y27" s="319"/>
      <c r="Z27" s="319"/>
      <c r="AA27" s="319"/>
      <c r="AB27" s="319"/>
      <c r="AC27" s="319"/>
      <c r="AD27" s="319"/>
      <c r="AE27" s="5"/>
      <c r="AF27" s="5"/>
      <c r="AG27" s="319"/>
      <c r="AH27" s="32" t="s">
        <v>347</v>
      </c>
    </row>
    <row r="28" spans="1:34" x14ac:dyDescent="0.2">
      <c r="A28" s="501">
        <v>24</v>
      </c>
      <c r="B28" s="502">
        <v>369800</v>
      </c>
      <c r="C28" s="319">
        <v>24</v>
      </c>
      <c r="D28" s="319">
        <v>161.23076923076923</v>
      </c>
      <c r="E28" s="319"/>
      <c r="F28" s="163"/>
      <c r="G28" s="192"/>
      <c r="H28" s="192"/>
      <c r="I28" s="192"/>
      <c r="J28" s="192"/>
      <c r="K28" s="192"/>
      <c r="L28" s="192"/>
      <c r="M28" s="192"/>
      <c r="N28" s="192"/>
      <c r="O28" s="165"/>
      <c r="P28" s="319"/>
      <c r="Q28" s="319"/>
      <c r="R28" s="319"/>
      <c r="S28" s="319"/>
      <c r="T28" s="319"/>
      <c r="U28" s="319"/>
      <c r="V28" s="319"/>
      <c r="W28" s="319"/>
      <c r="X28" s="319"/>
      <c r="Y28" s="319"/>
      <c r="Z28" s="319"/>
      <c r="AA28" s="319"/>
      <c r="AB28" s="319"/>
      <c r="AC28" s="319"/>
      <c r="AD28" s="319"/>
      <c r="AE28" s="5"/>
      <c r="AF28" s="5"/>
      <c r="AG28" s="319"/>
      <c r="AH28" s="32" t="s">
        <v>348</v>
      </c>
    </row>
    <row r="29" spans="1:34" ht="13.5" thickBot="1" x14ac:dyDescent="0.25">
      <c r="A29" s="501">
        <v>25</v>
      </c>
      <c r="B29" s="502">
        <v>374000</v>
      </c>
      <c r="C29" s="319">
        <v>25</v>
      </c>
      <c r="D29" s="319">
        <v>163.33333333333334</v>
      </c>
      <c r="E29" s="319"/>
      <c r="F29" s="186"/>
      <c r="G29" s="187"/>
      <c r="H29" s="187"/>
      <c r="I29" s="187"/>
      <c r="J29" s="187"/>
      <c r="K29" s="187"/>
      <c r="L29" s="187"/>
      <c r="M29" s="187"/>
      <c r="N29" s="187"/>
      <c r="O29" s="188"/>
      <c r="P29" s="319"/>
      <c r="Q29" s="319"/>
      <c r="R29" s="319"/>
      <c r="S29" s="319"/>
      <c r="T29" s="319"/>
      <c r="U29" s="319"/>
      <c r="V29" s="319"/>
      <c r="W29" s="319"/>
      <c r="X29" s="319"/>
      <c r="Y29" s="319"/>
      <c r="Z29" s="319"/>
      <c r="AA29" s="319"/>
      <c r="AB29" s="319"/>
      <c r="AC29" s="319"/>
      <c r="AD29" s="319"/>
      <c r="AE29" s="5"/>
      <c r="AF29" s="5"/>
      <c r="AG29" s="319"/>
      <c r="AH29" s="32" t="s">
        <v>349</v>
      </c>
    </row>
    <row r="30" spans="1:34" ht="16.5" thickBot="1" x14ac:dyDescent="0.25">
      <c r="A30" s="501">
        <v>26</v>
      </c>
      <c r="B30" s="502">
        <v>378300</v>
      </c>
      <c r="C30" s="319">
        <v>26</v>
      </c>
      <c r="D30" s="319">
        <v>165.43589743589743</v>
      </c>
      <c r="E30" s="319"/>
      <c r="F30" s="319"/>
      <c r="G30" s="319"/>
      <c r="H30" s="103" t="s">
        <v>350</v>
      </c>
      <c r="I30" s="104">
        <v>2013</v>
      </c>
      <c r="J30" s="105">
        <v>4.9000000000000002E-2</v>
      </c>
      <c r="K30" s="104">
        <v>2014</v>
      </c>
      <c r="L30" s="105">
        <v>3.5000000000000003E-2</v>
      </c>
      <c r="M30" s="104" t="s">
        <v>441</v>
      </c>
      <c r="N30" s="504">
        <v>1.0349999999999999</v>
      </c>
      <c r="O30" s="106" t="s">
        <v>351</v>
      </c>
      <c r="P30" s="105">
        <v>0</v>
      </c>
      <c r="Q30" s="319"/>
      <c r="R30" s="319"/>
      <c r="S30" s="319"/>
      <c r="T30" s="319"/>
      <c r="U30" s="319"/>
      <c r="V30" s="319"/>
      <c r="W30" s="319"/>
      <c r="X30" s="319"/>
      <c r="Y30" s="319"/>
      <c r="Z30" s="319"/>
      <c r="AA30" s="319"/>
      <c r="AB30" s="319"/>
      <c r="AC30" s="319"/>
      <c r="AD30" s="319"/>
      <c r="AE30" s="5"/>
      <c r="AF30" s="5"/>
      <c r="AG30" s="33" t="s">
        <v>352</v>
      </c>
      <c r="AH30" s="32" t="s">
        <v>353</v>
      </c>
    </row>
    <row r="31" spans="1:34" x14ac:dyDescent="0.2">
      <c r="A31" s="501">
        <v>27</v>
      </c>
      <c r="B31" s="502">
        <v>382300</v>
      </c>
      <c r="C31" s="319">
        <v>27</v>
      </c>
      <c r="D31" s="319">
        <v>167.43589743589743</v>
      </c>
      <c r="E31" s="319"/>
      <c r="F31" s="319"/>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5"/>
      <c r="AF31" s="5"/>
      <c r="AG31" s="319"/>
      <c r="AH31" s="32" t="s">
        <v>354</v>
      </c>
    </row>
    <row r="32" spans="1:34" x14ac:dyDescent="0.2">
      <c r="A32" s="501">
        <v>28</v>
      </c>
      <c r="B32" s="502">
        <v>386300</v>
      </c>
      <c r="C32" s="319">
        <v>28</v>
      </c>
      <c r="D32" s="319">
        <v>169.43589743589743</v>
      </c>
      <c r="E32" s="319"/>
      <c r="F32" s="319"/>
      <c r="G32" s="319"/>
      <c r="H32" s="319"/>
      <c r="I32" s="15">
        <f>J5</f>
        <v>2024</v>
      </c>
      <c r="J32" s="15">
        <f t="shared" ref="J32" si="2">K5</f>
        <v>2025</v>
      </c>
      <c r="K32" s="15">
        <f>L5</f>
        <v>2026</v>
      </c>
      <c r="L32" s="15">
        <f t="shared" ref="L32:M32" si="3">M5</f>
        <v>2027</v>
      </c>
      <c r="M32" s="15">
        <f t="shared" si="3"/>
        <v>2028</v>
      </c>
      <c r="N32" s="15">
        <f t="shared" ref="N32" si="4">O5</f>
        <v>2029</v>
      </c>
      <c r="O32" s="15">
        <f t="shared" ref="O32" si="5">P5</f>
        <v>2030</v>
      </c>
      <c r="P32" s="15">
        <f t="shared" ref="P32" si="6">Q5</f>
        <v>2031</v>
      </c>
      <c r="Q32" s="15"/>
      <c r="R32" s="15"/>
      <c r="S32" s="319"/>
      <c r="T32" s="319"/>
      <c r="U32" s="319"/>
      <c r="V32" s="319"/>
      <c r="W32" s="319"/>
      <c r="X32" s="319"/>
      <c r="Y32" s="319"/>
      <c r="Z32" s="319"/>
      <c r="AA32" s="319"/>
      <c r="AB32" s="319"/>
      <c r="AC32" s="319"/>
      <c r="AD32" s="319"/>
      <c r="AE32" s="5"/>
      <c r="AF32" s="5"/>
      <c r="AG32" s="319"/>
      <c r="AH32" s="32" t="s">
        <v>355</v>
      </c>
    </row>
    <row r="33" spans="1:34" x14ac:dyDescent="0.2">
      <c r="A33" s="501">
        <v>29</v>
      </c>
      <c r="B33" s="502">
        <v>390100</v>
      </c>
      <c r="C33" s="319">
        <v>29</v>
      </c>
      <c r="D33" s="319">
        <v>171.33333333333334</v>
      </c>
      <c r="E33" s="319"/>
      <c r="F33" s="319"/>
      <c r="G33" s="12" t="s">
        <v>356</v>
      </c>
      <c r="H33" s="1"/>
      <c r="I33" s="441">
        <f>IF(Registrering!$B$32="Ja",Tabeller!I35*Tabeller!I34,Tabeller!I35)</f>
        <v>1.0489999999999999</v>
      </c>
      <c r="J33" s="441">
        <f>IF(Registrering!$B$32="Ja",J34,I35)</f>
        <v>1.0349999999999999</v>
      </c>
      <c r="K33" s="441">
        <f>IF(Registrering!$B$32="Ja",J33*$N30,J33)</f>
        <v>1.0712249999999999</v>
      </c>
      <c r="L33" s="441">
        <f>IF(Registrering!$B$32="Ja",K33*$N30,K33)</f>
        <v>1.1087178749999997</v>
      </c>
      <c r="M33" s="441">
        <f>IF(Registrering!$B$32="Ja",L33*$N30,L33)</f>
        <v>1.1475230006249997</v>
      </c>
      <c r="N33" s="441">
        <f>IF(Registrering!$B$32="Ja",M33*$N30,M33)</f>
        <v>1.1876863056468745</v>
      </c>
      <c r="O33" s="441">
        <f>IF(Registrering!$B$32="Ja",N33*$N30,N33)</f>
        <v>1.229255326344515</v>
      </c>
      <c r="P33" s="441">
        <f>IF(Registrering!$B$32="Ja",O33*$N30,O33)</f>
        <v>1.2722792627665729</v>
      </c>
      <c r="Q33" s="16"/>
      <c r="R33" s="16"/>
      <c r="S33" s="319"/>
      <c r="T33" s="319"/>
      <c r="U33" s="319"/>
      <c r="V33" s="319"/>
      <c r="W33" s="319"/>
      <c r="X33" s="319"/>
      <c r="Y33" s="319"/>
      <c r="Z33" s="319"/>
      <c r="AA33" s="5"/>
      <c r="AB33" s="5"/>
      <c r="AC33" s="5"/>
      <c r="AD33" s="5"/>
      <c r="AE33" s="5"/>
      <c r="AF33" s="5"/>
      <c r="AG33" s="319"/>
      <c r="AH33" s="32" t="s">
        <v>357</v>
      </c>
    </row>
    <row r="34" spans="1:34" x14ac:dyDescent="0.2">
      <c r="A34" s="501">
        <v>30</v>
      </c>
      <c r="B34" s="502">
        <v>394100</v>
      </c>
      <c r="C34" s="319">
        <v>30</v>
      </c>
      <c r="D34" s="319">
        <v>173.33333333333334</v>
      </c>
      <c r="E34" s="319"/>
      <c r="F34" s="319"/>
      <c r="G34" s="12"/>
      <c r="H34" s="1"/>
      <c r="I34" s="442">
        <f>1*Registrering!$C$32+1</f>
        <v>1.0489999999999999</v>
      </c>
      <c r="J34" s="442">
        <f>1*Registrering!$D$32+1</f>
        <v>1.0349999999999999</v>
      </c>
      <c r="K34" s="319"/>
      <c r="L34" s="503"/>
      <c r="M34" s="503"/>
      <c r="N34" s="503"/>
      <c r="O34" s="503"/>
      <c r="P34" s="503"/>
      <c r="Q34" s="1"/>
      <c r="R34" s="1"/>
      <c r="S34" s="319"/>
      <c r="T34" s="319"/>
      <c r="U34" s="319"/>
      <c r="V34" s="319"/>
      <c r="W34" s="319"/>
      <c r="X34" s="319"/>
      <c r="Y34" s="319"/>
      <c r="Z34" s="319"/>
      <c r="AA34" s="5"/>
      <c r="AB34" s="5"/>
      <c r="AC34" s="5"/>
      <c r="AD34" s="5"/>
      <c r="AE34" s="5"/>
      <c r="AF34" s="5"/>
      <c r="AG34" s="319"/>
      <c r="AH34" s="32" t="s">
        <v>358</v>
      </c>
    </row>
    <row r="35" spans="1:34" x14ac:dyDescent="0.2">
      <c r="A35" s="501">
        <v>31</v>
      </c>
      <c r="B35" s="502">
        <v>397700</v>
      </c>
      <c r="C35" s="319">
        <v>31</v>
      </c>
      <c r="D35" s="319">
        <v>175.17948717948718</v>
      </c>
      <c r="E35" s="319"/>
      <c r="F35" s="319"/>
      <c r="G35" s="5"/>
      <c r="H35" s="5"/>
      <c r="I35" s="441">
        <v>1</v>
      </c>
      <c r="J35" s="5"/>
      <c r="K35" s="5"/>
      <c r="L35" s="5"/>
      <c r="M35" s="5"/>
      <c r="N35" s="5"/>
      <c r="O35" s="5"/>
      <c r="P35" s="5"/>
      <c r="Q35" s="5"/>
      <c r="R35" s="5"/>
      <c r="S35" s="319"/>
      <c r="T35" s="319"/>
      <c r="U35" s="319"/>
      <c r="V35" s="319"/>
      <c r="W35" s="319"/>
      <c r="X35" s="319"/>
      <c r="Y35" s="319"/>
      <c r="Z35" s="319"/>
      <c r="AA35" s="5"/>
      <c r="AB35" s="5"/>
      <c r="AC35" s="5"/>
      <c r="AD35" s="5"/>
      <c r="AE35" s="5"/>
      <c r="AF35" s="5"/>
      <c r="AG35" s="319"/>
      <c r="AH35" s="32" t="s">
        <v>359</v>
      </c>
    </row>
    <row r="36" spans="1:34" x14ac:dyDescent="0.2">
      <c r="A36" s="501">
        <v>32</v>
      </c>
      <c r="B36" s="502">
        <v>401900</v>
      </c>
      <c r="C36" s="319">
        <v>32</v>
      </c>
      <c r="D36" s="319">
        <v>177.23076923076923</v>
      </c>
      <c r="E36" s="319"/>
      <c r="F36" s="319"/>
      <c r="G36" s="16"/>
      <c r="H36" s="107"/>
      <c r="I36" s="319"/>
      <c r="J36" s="16"/>
      <c r="K36" s="16"/>
      <c r="L36" s="16"/>
      <c r="M36" s="16"/>
      <c r="N36" s="16"/>
      <c r="O36" s="16"/>
      <c r="P36" s="16"/>
      <c r="Q36" s="16"/>
      <c r="R36" s="16"/>
      <c r="S36" s="319"/>
      <c r="T36" s="319"/>
      <c r="U36" s="319"/>
      <c r="V36" s="319"/>
      <c r="W36" s="319"/>
      <c r="X36" s="319"/>
      <c r="Y36" s="319"/>
      <c r="Z36" s="319"/>
      <c r="AA36" s="319"/>
      <c r="AB36" s="319"/>
      <c r="AC36" s="319"/>
      <c r="AD36" s="319"/>
      <c r="AE36" s="319"/>
      <c r="AF36" s="319"/>
      <c r="AG36" s="319"/>
      <c r="AH36" s="32" t="s">
        <v>360</v>
      </c>
    </row>
    <row r="37" spans="1:34" x14ac:dyDescent="0.2">
      <c r="A37" s="501">
        <v>33</v>
      </c>
      <c r="B37" s="502">
        <v>405800</v>
      </c>
      <c r="C37" s="319">
        <v>33</v>
      </c>
      <c r="D37" s="319">
        <v>179.17948717948718</v>
      </c>
      <c r="E37" s="319"/>
      <c r="F37" s="319"/>
      <c r="G37" s="12"/>
      <c r="H37" s="1"/>
      <c r="I37" s="1"/>
      <c r="J37" s="1"/>
      <c r="K37" s="1"/>
      <c r="L37" s="1"/>
      <c r="M37" s="1"/>
      <c r="N37" s="1"/>
      <c r="O37" s="1"/>
      <c r="P37" s="1"/>
      <c r="Q37" s="1"/>
      <c r="R37" s="1"/>
      <c r="S37" s="319"/>
      <c r="T37" s="319"/>
      <c r="U37" s="319"/>
      <c r="V37" s="319"/>
      <c r="W37" s="319"/>
      <c r="X37" s="319"/>
      <c r="Y37" s="319"/>
      <c r="Z37" s="319"/>
      <c r="AA37" s="319"/>
      <c r="AB37" s="319"/>
      <c r="AC37" s="319"/>
      <c r="AD37" s="319"/>
      <c r="AE37" s="319"/>
      <c r="AF37" s="319"/>
      <c r="AG37" s="319"/>
      <c r="AH37" s="32" t="s">
        <v>361</v>
      </c>
    </row>
    <row r="38" spans="1:34" x14ac:dyDescent="0.2">
      <c r="A38" s="501">
        <v>34</v>
      </c>
      <c r="B38" s="502">
        <v>410000</v>
      </c>
      <c r="C38" s="319">
        <v>34</v>
      </c>
      <c r="D38" s="319">
        <v>181.28205128205127</v>
      </c>
      <c r="E38" s="319"/>
      <c r="F38" s="319"/>
      <c r="G38" s="319"/>
      <c r="H38" s="319"/>
      <c r="I38" s="319"/>
      <c r="J38" s="319"/>
      <c r="K38" s="13"/>
      <c r="L38" s="13"/>
      <c r="M38" s="13"/>
      <c r="N38" s="13"/>
      <c r="O38" s="13"/>
      <c r="P38" s="13"/>
      <c r="Q38" s="13"/>
      <c r="R38" s="13"/>
      <c r="S38" s="319"/>
      <c r="T38" s="319"/>
      <c r="U38" s="319"/>
      <c r="V38" s="319"/>
      <c r="W38" s="319"/>
      <c r="X38" s="319"/>
      <c r="Y38" s="319"/>
      <c r="Z38" s="319"/>
      <c r="AA38" s="319"/>
      <c r="AB38" s="319"/>
      <c r="AC38" s="319"/>
      <c r="AD38" s="319"/>
      <c r="AE38" s="319"/>
      <c r="AF38" s="319"/>
      <c r="AG38" s="319"/>
      <c r="AH38" s="32" t="s">
        <v>362</v>
      </c>
    </row>
    <row r="39" spans="1:34" x14ac:dyDescent="0.2">
      <c r="A39" s="501">
        <v>35</v>
      </c>
      <c r="B39" s="502">
        <v>414200</v>
      </c>
      <c r="C39" s="319">
        <v>35</v>
      </c>
      <c r="D39" s="319">
        <v>183.38461538461539</v>
      </c>
      <c r="E39" s="319"/>
      <c r="F39" s="319"/>
      <c r="G39" s="319"/>
      <c r="H39" s="319"/>
      <c r="I39" s="319"/>
      <c r="J39" s="319"/>
      <c r="K39" s="1"/>
      <c r="L39" s="1"/>
      <c r="M39" s="1"/>
      <c r="N39" s="1"/>
      <c r="O39" s="1"/>
      <c r="P39" s="1"/>
      <c r="Q39" s="1"/>
      <c r="R39" s="1"/>
      <c r="S39" s="319"/>
      <c r="T39" s="319"/>
      <c r="U39" s="319"/>
      <c r="V39" s="319"/>
      <c r="W39" s="319"/>
      <c r="X39" s="319"/>
      <c r="Y39" s="319"/>
      <c r="Z39" s="319"/>
      <c r="AA39" s="319"/>
      <c r="AB39" s="319"/>
      <c r="AC39" s="319"/>
      <c r="AD39" s="319"/>
      <c r="AE39" s="319"/>
      <c r="AF39" s="319"/>
      <c r="AG39" s="319"/>
      <c r="AH39" s="319"/>
    </row>
    <row r="40" spans="1:34" x14ac:dyDescent="0.2">
      <c r="A40" s="501">
        <v>36</v>
      </c>
      <c r="B40" s="502">
        <v>418500</v>
      </c>
      <c r="C40" s="319">
        <v>36</v>
      </c>
      <c r="D40" s="319">
        <v>185.53846153846155</v>
      </c>
      <c r="E40" s="319"/>
      <c r="F40" s="319"/>
      <c r="G40" s="12"/>
      <c r="H40" s="12"/>
      <c r="I40" s="12"/>
      <c r="J40" s="12"/>
      <c r="K40" s="12"/>
      <c r="L40" s="12"/>
      <c r="M40" s="12"/>
      <c r="N40" s="12"/>
      <c r="O40" s="12"/>
      <c r="P40" s="12"/>
      <c r="Q40" s="12"/>
      <c r="R40" s="12"/>
      <c r="S40" s="319"/>
      <c r="T40" s="319"/>
      <c r="U40" s="319"/>
      <c r="V40" s="319"/>
      <c r="W40" s="319"/>
      <c r="X40" s="319"/>
      <c r="Y40" s="319"/>
      <c r="Z40" s="319"/>
      <c r="AA40" s="319"/>
      <c r="AB40" s="319"/>
      <c r="AC40" s="319"/>
      <c r="AD40" s="319"/>
      <c r="AE40" s="319"/>
      <c r="AF40" s="319"/>
      <c r="AG40" s="319"/>
      <c r="AH40" s="319"/>
    </row>
    <row r="41" spans="1:34" x14ac:dyDescent="0.2">
      <c r="A41" s="501">
        <v>37</v>
      </c>
      <c r="B41" s="502">
        <v>423300</v>
      </c>
      <c r="C41" s="319">
        <v>37</v>
      </c>
      <c r="D41" s="319">
        <v>187.89743589743588</v>
      </c>
      <c r="E41" s="319"/>
      <c r="F41" s="319"/>
      <c r="G41" s="1"/>
      <c r="H41" s="1"/>
      <c r="I41" s="1"/>
      <c r="J41" s="1"/>
      <c r="K41" s="1"/>
      <c r="L41" s="1"/>
      <c r="M41" s="1"/>
      <c r="N41" s="1"/>
      <c r="O41" s="1"/>
      <c r="P41" s="1"/>
      <c r="Q41" s="1"/>
      <c r="R41" s="1"/>
      <c r="S41" s="319"/>
      <c r="T41" s="319"/>
      <c r="U41" s="319"/>
      <c r="V41" s="319"/>
      <c r="W41" s="319"/>
      <c r="X41" s="319"/>
      <c r="Y41" s="319"/>
      <c r="Z41" s="319"/>
      <c r="AA41" s="319"/>
      <c r="AB41" s="319"/>
      <c r="AC41" s="319"/>
      <c r="AD41" s="319"/>
      <c r="AE41" s="319"/>
      <c r="AF41" s="319"/>
      <c r="AG41" s="319"/>
      <c r="AH41" s="4"/>
    </row>
    <row r="42" spans="1:34" x14ac:dyDescent="0.2">
      <c r="A42" s="501">
        <v>38</v>
      </c>
      <c r="B42" s="502">
        <v>428100</v>
      </c>
      <c r="C42" s="319">
        <v>38</v>
      </c>
      <c r="D42" s="319">
        <v>190.30769230769232</v>
      </c>
      <c r="E42" s="319"/>
      <c r="F42" s="319"/>
      <c r="G42" s="319" t="s">
        <v>79</v>
      </c>
      <c r="H42" s="319"/>
      <c r="I42" s="319"/>
      <c r="J42" s="319"/>
      <c r="K42" s="319"/>
      <c r="L42" s="319"/>
      <c r="M42" s="319"/>
      <c r="N42" s="319"/>
      <c r="O42" s="319"/>
      <c r="P42" s="319"/>
      <c r="Q42" s="319"/>
      <c r="R42" s="319"/>
      <c r="S42" s="319"/>
      <c r="T42" s="319"/>
      <c r="U42" s="319"/>
      <c r="V42" s="319"/>
      <c r="W42" s="319"/>
      <c r="X42" s="319"/>
      <c r="Y42" s="319"/>
      <c r="Z42" s="319"/>
      <c r="AA42" s="319"/>
      <c r="AB42" s="319"/>
      <c r="AC42" s="319"/>
      <c r="AD42" s="319"/>
      <c r="AE42" s="319"/>
      <c r="AF42" s="319"/>
      <c r="AG42" s="319"/>
      <c r="AH42" s="4"/>
    </row>
    <row r="43" spans="1:34" x14ac:dyDescent="0.2">
      <c r="A43" s="501">
        <v>39</v>
      </c>
      <c r="B43" s="502">
        <v>432800</v>
      </c>
      <c r="C43" s="319">
        <v>39</v>
      </c>
      <c r="D43" s="319">
        <v>192.66666666666666</v>
      </c>
      <c r="E43" s="319"/>
      <c r="F43" s="319"/>
      <c r="G43" s="319" t="s">
        <v>103</v>
      </c>
      <c r="H43" s="319"/>
      <c r="I43" s="492" t="s">
        <v>363</v>
      </c>
      <c r="J43" s="492"/>
      <c r="K43" s="492"/>
      <c r="L43" s="319"/>
      <c r="M43" s="319"/>
      <c r="N43" s="319"/>
      <c r="O43" s="319"/>
      <c r="P43" s="319"/>
      <c r="Q43" s="319"/>
      <c r="R43" s="319"/>
      <c r="S43" s="319"/>
      <c r="T43" s="319"/>
      <c r="U43" s="319"/>
      <c r="V43" s="319"/>
      <c r="W43" s="319"/>
      <c r="X43" s="319"/>
      <c r="Y43" s="319"/>
      <c r="Z43" s="319"/>
      <c r="AA43" s="319"/>
      <c r="AB43" s="319"/>
      <c r="AC43" s="319"/>
      <c r="AD43" s="319"/>
      <c r="AE43" s="319"/>
      <c r="AF43" s="319"/>
      <c r="AG43" s="319"/>
      <c r="AH43" s="4"/>
    </row>
    <row r="44" spans="1:34" x14ac:dyDescent="0.2">
      <c r="A44" s="501">
        <v>40</v>
      </c>
      <c r="B44" s="502">
        <v>437900</v>
      </c>
      <c r="C44" s="319">
        <v>40</v>
      </c>
      <c r="D44" s="319">
        <v>195.23076923076923</v>
      </c>
      <c r="E44" s="319"/>
      <c r="F44" s="319"/>
      <c r="G44" s="319" t="s">
        <v>106</v>
      </c>
      <c r="H44" s="319"/>
      <c r="I44" s="492" t="s">
        <v>364</v>
      </c>
      <c r="J44" s="492"/>
      <c r="K44" s="492"/>
      <c r="L44" s="319"/>
      <c r="M44" s="319"/>
      <c r="N44" s="319"/>
      <c r="O44" s="319"/>
      <c r="P44" s="319"/>
      <c r="Q44" s="319"/>
      <c r="R44" s="319"/>
      <c r="S44" s="319"/>
      <c r="T44" s="319"/>
      <c r="U44" s="319"/>
      <c r="V44" s="319"/>
      <c r="W44" s="319"/>
      <c r="X44" s="319"/>
      <c r="Y44" s="319"/>
      <c r="Z44" s="319"/>
      <c r="AA44" s="319"/>
      <c r="AB44" s="319"/>
      <c r="AC44" s="319"/>
      <c r="AD44" s="319"/>
      <c r="AE44" s="319"/>
      <c r="AF44" s="319"/>
      <c r="AG44" s="319"/>
      <c r="AH44" s="4"/>
    </row>
    <row r="45" spans="1:34" x14ac:dyDescent="0.2">
      <c r="A45" s="501">
        <v>41</v>
      </c>
      <c r="B45" s="502">
        <v>443000</v>
      </c>
      <c r="C45" s="319">
        <v>41</v>
      </c>
      <c r="D45" s="319">
        <v>197.7948717948718</v>
      </c>
      <c r="E45" s="319"/>
      <c r="F45" s="319"/>
      <c r="G45" s="319" t="s">
        <v>108</v>
      </c>
      <c r="H45" s="319"/>
      <c r="I45" s="492" t="s">
        <v>365</v>
      </c>
      <c r="J45" s="492"/>
      <c r="K45" s="492"/>
      <c r="L45" s="319"/>
      <c r="M45" s="319" t="str">
        <f>'Finansieringsgrunnlag MSCA'!A19</f>
        <v>Innovative Training Networks</v>
      </c>
      <c r="N45" s="319"/>
      <c r="O45" s="319"/>
      <c r="P45" s="319"/>
      <c r="Q45" s="319"/>
      <c r="R45" s="319"/>
      <c r="S45" s="319"/>
      <c r="T45" s="319"/>
      <c r="U45" s="319"/>
      <c r="V45" s="319"/>
      <c r="W45" s="319"/>
      <c r="X45" s="319"/>
      <c r="Y45" s="319"/>
      <c r="Z45" s="319"/>
      <c r="AA45" s="319"/>
      <c r="AB45" s="319"/>
      <c r="AC45" s="319"/>
      <c r="AD45" s="319"/>
      <c r="AE45" s="319"/>
      <c r="AF45" s="319"/>
      <c r="AG45" s="319"/>
      <c r="AH45" s="4"/>
    </row>
    <row r="46" spans="1:34" x14ac:dyDescent="0.2">
      <c r="A46" s="501">
        <v>42</v>
      </c>
      <c r="B46" s="502">
        <v>448900</v>
      </c>
      <c r="C46" s="319">
        <v>42</v>
      </c>
      <c r="D46" s="319">
        <v>200.71794871794873</v>
      </c>
      <c r="E46" s="319"/>
      <c r="F46" s="319"/>
      <c r="G46" s="319" t="s">
        <v>110</v>
      </c>
      <c r="H46" s="319"/>
      <c r="I46" s="492" t="s">
        <v>366</v>
      </c>
      <c r="J46" s="492"/>
      <c r="K46" s="492"/>
      <c r="L46" s="319"/>
      <c r="M46" s="319" t="str">
        <f>'Finansieringsgrunnlag MSCA'!A20</f>
        <v>Individual Fellowships</v>
      </c>
      <c r="N46" s="319"/>
      <c r="O46" s="319"/>
      <c r="P46" s="319"/>
      <c r="Q46" s="319"/>
      <c r="R46" s="319"/>
      <c r="S46" s="319"/>
      <c r="T46" s="319"/>
      <c r="U46" s="319"/>
      <c r="V46" s="319"/>
      <c r="W46" s="319"/>
      <c r="X46" s="319"/>
      <c r="Y46" s="319"/>
      <c r="Z46" s="319"/>
      <c r="AA46" s="319"/>
      <c r="AB46" s="319"/>
      <c r="AC46" s="319"/>
      <c r="AD46" s="319"/>
      <c r="AE46" s="319"/>
      <c r="AF46" s="319"/>
      <c r="AG46" s="319"/>
      <c r="AH46" s="4"/>
    </row>
    <row r="47" spans="1:34" x14ac:dyDescent="0.2">
      <c r="A47" s="501">
        <v>43</v>
      </c>
      <c r="B47" s="502">
        <v>454500</v>
      </c>
      <c r="C47" s="319">
        <v>43</v>
      </c>
      <c r="D47" s="319">
        <v>203.48717948717947</v>
      </c>
      <c r="E47" s="319"/>
      <c r="F47" s="319"/>
      <c r="G47" s="319"/>
      <c r="H47" s="319"/>
      <c r="I47" s="319"/>
      <c r="J47" s="319"/>
      <c r="K47" s="319"/>
      <c r="L47" s="319"/>
      <c r="M47" s="319" t="s">
        <v>367</v>
      </c>
      <c r="N47" s="319"/>
      <c r="O47" s="319"/>
      <c r="P47" s="319"/>
      <c r="Q47" s="319"/>
      <c r="R47" s="319"/>
      <c r="S47" s="319"/>
      <c r="T47" s="319"/>
      <c r="U47" s="319"/>
      <c r="V47" s="319"/>
      <c r="W47" s="319"/>
      <c r="X47" s="319"/>
      <c r="Y47" s="319"/>
      <c r="Z47" s="319"/>
      <c r="AA47" s="319"/>
      <c r="AB47" s="319"/>
      <c r="AC47" s="319"/>
      <c r="AD47" s="319"/>
      <c r="AE47" s="319"/>
      <c r="AF47" s="319"/>
      <c r="AG47" s="319"/>
      <c r="AH47" s="4"/>
    </row>
    <row r="48" spans="1:34" x14ac:dyDescent="0.2">
      <c r="A48" s="501">
        <v>44</v>
      </c>
      <c r="B48" s="502">
        <v>460600</v>
      </c>
      <c r="C48" s="319">
        <v>44</v>
      </c>
      <c r="D48" s="319">
        <v>206.56410256410257</v>
      </c>
      <c r="E48" s="319"/>
      <c r="F48" s="319"/>
      <c r="G48" s="319"/>
      <c r="H48" s="319"/>
      <c r="I48" s="319"/>
      <c r="J48" s="319"/>
      <c r="K48" s="319"/>
      <c r="L48" s="319"/>
      <c r="M48" s="319" t="s">
        <v>368</v>
      </c>
      <c r="N48" s="319"/>
      <c r="O48" s="319"/>
      <c r="P48" s="319"/>
      <c r="Q48" s="319"/>
      <c r="R48" s="319"/>
      <c r="S48" s="319"/>
      <c r="T48" s="319"/>
      <c r="U48" s="319"/>
      <c r="V48" s="319"/>
      <c r="W48" s="319"/>
      <c r="X48" s="319"/>
      <c r="Y48" s="319"/>
      <c r="Z48" s="319"/>
      <c r="AA48" s="319"/>
      <c r="AB48" s="319"/>
      <c r="AC48" s="319"/>
      <c r="AD48" s="319"/>
      <c r="AE48" s="319"/>
      <c r="AF48" s="319"/>
      <c r="AG48" s="319"/>
      <c r="AH48" s="319"/>
    </row>
    <row r="49" spans="1:4" x14ac:dyDescent="0.2">
      <c r="A49" s="501">
        <v>45</v>
      </c>
      <c r="B49" s="502">
        <v>466600</v>
      </c>
      <c r="C49" s="319">
        <v>45</v>
      </c>
      <c r="D49" s="319">
        <v>209.58974358974359</v>
      </c>
    </row>
    <row r="50" spans="1:4" x14ac:dyDescent="0.2">
      <c r="A50" s="501">
        <v>46</v>
      </c>
      <c r="B50" s="502">
        <v>472900</v>
      </c>
      <c r="C50" s="319">
        <v>46</v>
      </c>
      <c r="D50" s="319">
        <v>212.66666666666666</v>
      </c>
    </row>
    <row r="51" spans="1:4" x14ac:dyDescent="0.2">
      <c r="A51" s="501">
        <v>47</v>
      </c>
      <c r="B51" s="502">
        <v>480900</v>
      </c>
      <c r="C51" s="319">
        <v>47</v>
      </c>
      <c r="D51" s="319">
        <v>216.05128205128204</v>
      </c>
    </row>
    <row r="52" spans="1:4" x14ac:dyDescent="0.2">
      <c r="A52" s="501">
        <v>48</v>
      </c>
      <c r="B52" s="502">
        <v>487800</v>
      </c>
      <c r="C52" s="319">
        <v>48</v>
      </c>
      <c r="D52" s="319">
        <v>219.53846153846155</v>
      </c>
    </row>
    <row r="53" spans="1:4" x14ac:dyDescent="0.2">
      <c r="A53" s="501">
        <v>49</v>
      </c>
      <c r="B53" s="502">
        <v>495200</v>
      </c>
      <c r="C53" s="319">
        <v>49</v>
      </c>
      <c r="D53" s="319">
        <v>223.12820512820514</v>
      </c>
    </row>
    <row r="54" spans="1:4" x14ac:dyDescent="0.2">
      <c r="A54" s="501">
        <v>50</v>
      </c>
      <c r="B54" s="502">
        <v>502300</v>
      </c>
      <c r="C54" s="319">
        <v>50</v>
      </c>
      <c r="D54" s="319">
        <v>226.66666666666666</v>
      </c>
    </row>
    <row r="55" spans="1:4" x14ac:dyDescent="0.2">
      <c r="A55" s="501">
        <v>51</v>
      </c>
      <c r="B55" s="502">
        <v>509300</v>
      </c>
      <c r="C55" s="319">
        <v>51</v>
      </c>
      <c r="D55" s="319">
        <v>230.25641025641025</v>
      </c>
    </row>
    <row r="56" spans="1:4" x14ac:dyDescent="0.2">
      <c r="A56" s="501">
        <v>52</v>
      </c>
      <c r="B56" s="502">
        <v>516800</v>
      </c>
      <c r="C56" s="319">
        <v>52</v>
      </c>
      <c r="D56" s="319">
        <v>234.10256410256412</v>
      </c>
    </row>
    <row r="57" spans="1:4" x14ac:dyDescent="0.2">
      <c r="A57" s="501">
        <v>53</v>
      </c>
      <c r="B57" s="502">
        <v>524700</v>
      </c>
      <c r="C57" s="319">
        <v>53</v>
      </c>
      <c r="D57" s="319">
        <v>238.15384615384616</v>
      </c>
    </row>
    <row r="58" spans="1:4" x14ac:dyDescent="0.2">
      <c r="A58" s="501">
        <v>54</v>
      </c>
      <c r="B58" s="502">
        <v>532200</v>
      </c>
      <c r="C58" s="319">
        <v>54</v>
      </c>
      <c r="D58" s="319">
        <v>242</v>
      </c>
    </row>
    <row r="59" spans="1:4" x14ac:dyDescent="0.2">
      <c r="A59" s="501">
        <v>55</v>
      </c>
      <c r="B59" s="502">
        <v>540500</v>
      </c>
      <c r="C59" s="319">
        <v>55</v>
      </c>
      <c r="D59" s="319">
        <v>246.25641025641025</v>
      </c>
    </row>
    <row r="60" spans="1:4" x14ac:dyDescent="0.2">
      <c r="A60" s="501">
        <v>56</v>
      </c>
      <c r="B60" s="502">
        <v>548600</v>
      </c>
      <c r="C60" s="319">
        <v>56</v>
      </c>
      <c r="D60" s="319">
        <v>250.30769230769232</v>
      </c>
    </row>
    <row r="61" spans="1:4" x14ac:dyDescent="0.2">
      <c r="A61" s="501">
        <v>57</v>
      </c>
      <c r="B61" s="502">
        <v>557100</v>
      </c>
      <c r="C61" s="319">
        <v>57</v>
      </c>
      <c r="D61" s="319">
        <v>254.66666666666666</v>
      </c>
    </row>
    <row r="62" spans="1:4" x14ac:dyDescent="0.2">
      <c r="A62" s="501">
        <v>58</v>
      </c>
      <c r="B62" s="502">
        <v>565900</v>
      </c>
      <c r="C62" s="319">
        <v>58</v>
      </c>
      <c r="D62" s="319">
        <v>259.17948717948718</v>
      </c>
    </row>
    <row r="63" spans="1:4" x14ac:dyDescent="0.2">
      <c r="A63" s="501">
        <v>59</v>
      </c>
      <c r="B63" s="502">
        <v>575400</v>
      </c>
      <c r="C63" s="319">
        <v>59</v>
      </c>
      <c r="D63" s="319">
        <v>264</v>
      </c>
    </row>
    <row r="64" spans="1:4" x14ac:dyDescent="0.2">
      <c r="A64" s="501">
        <v>60</v>
      </c>
      <c r="B64" s="502">
        <v>584500</v>
      </c>
      <c r="C64" s="319">
        <v>60</v>
      </c>
      <c r="D64" s="319">
        <v>268.61538461538464</v>
      </c>
    </row>
    <row r="65" spans="1:4" x14ac:dyDescent="0.2">
      <c r="A65" s="501">
        <v>61</v>
      </c>
      <c r="B65" s="502">
        <v>594500</v>
      </c>
      <c r="C65" s="319">
        <v>61</v>
      </c>
      <c r="D65" s="319">
        <v>273.69230769230768</v>
      </c>
    </row>
    <row r="66" spans="1:4" x14ac:dyDescent="0.2">
      <c r="A66" s="501">
        <v>62</v>
      </c>
      <c r="B66" s="502">
        <v>604900</v>
      </c>
      <c r="C66" s="319">
        <v>62</v>
      </c>
      <c r="D66" s="319">
        <v>278.97435897435895</v>
      </c>
    </row>
    <row r="67" spans="1:4" x14ac:dyDescent="0.2">
      <c r="A67" s="501">
        <v>63</v>
      </c>
      <c r="B67" s="502">
        <v>615700</v>
      </c>
      <c r="C67" s="319">
        <v>63</v>
      </c>
      <c r="D67" s="319">
        <v>284.46153846153845</v>
      </c>
    </row>
    <row r="68" spans="1:4" x14ac:dyDescent="0.2">
      <c r="A68" s="501">
        <v>64</v>
      </c>
      <c r="B68" s="502">
        <v>624500</v>
      </c>
      <c r="C68" s="319">
        <v>64</v>
      </c>
      <c r="D68" s="319">
        <v>289.79487179487177</v>
      </c>
    </row>
    <row r="69" spans="1:4" x14ac:dyDescent="0.2">
      <c r="A69" s="501">
        <v>65</v>
      </c>
      <c r="B69" s="502">
        <v>635400</v>
      </c>
      <c r="C69" s="319">
        <v>65</v>
      </c>
      <c r="D69" s="319">
        <v>295.23076923076923</v>
      </c>
    </row>
    <row r="70" spans="1:4" x14ac:dyDescent="0.2">
      <c r="A70" s="501">
        <v>66</v>
      </c>
      <c r="B70" s="502">
        <v>646000</v>
      </c>
      <c r="C70" s="319">
        <v>66</v>
      </c>
      <c r="D70" s="319">
        <v>300.56410256410254</v>
      </c>
    </row>
    <row r="71" spans="1:4" x14ac:dyDescent="0.2">
      <c r="A71" s="501">
        <v>67</v>
      </c>
      <c r="B71" s="502">
        <v>657300</v>
      </c>
      <c r="C71" s="319">
        <v>67</v>
      </c>
      <c r="D71" s="319">
        <v>306.15384615384613</v>
      </c>
    </row>
    <row r="72" spans="1:4" x14ac:dyDescent="0.2">
      <c r="A72" s="501">
        <v>68</v>
      </c>
      <c r="B72" s="502">
        <v>667700</v>
      </c>
      <c r="C72" s="319">
        <v>68</v>
      </c>
      <c r="D72" s="319">
        <v>311.43589743589746</v>
      </c>
    </row>
    <row r="73" spans="1:4" x14ac:dyDescent="0.2">
      <c r="A73" s="501">
        <v>69</v>
      </c>
      <c r="B73" s="502">
        <v>679700</v>
      </c>
      <c r="C73" s="319">
        <v>69</v>
      </c>
      <c r="D73" s="319">
        <v>317.38461538461536</v>
      </c>
    </row>
    <row r="74" spans="1:4" x14ac:dyDescent="0.2">
      <c r="A74" s="501">
        <v>70</v>
      </c>
      <c r="B74" s="502">
        <v>692400</v>
      </c>
      <c r="C74" s="319">
        <v>70</v>
      </c>
      <c r="D74" s="319">
        <v>323.74358974358972</v>
      </c>
    </row>
    <row r="75" spans="1:4" x14ac:dyDescent="0.2">
      <c r="A75" s="501">
        <v>71</v>
      </c>
      <c r="B75" s="502">
        <v>708000</v>
      </c>
      <c r="C75" s="319">
        <v>71</v>
      </c>
      <c r="D75" s="319">
        <v>331.43589743589746</v>
      </c>
    </row>
    <row r="76" spans="1:4" x14ac:dyDescent="0.2">
      <c r="A76" s="501">
        <v>72</v>
      </c>
      <c r="B76" s="502">
        <v>720100</v>
      </c>
      <c r="C76" s="319">
        <v>72</v>
      </c>
      <c r="D76" s="319">
        <v>337.38461538461536</v>
      </c>
    </row>
    <row r="77" spans="1:4" x14ac:dyDescent="0.2">
      <c r="A77" s="501">
        <v>73</v>
      </c>
      <c r="B77" s="502">
        <v>732300</v>
      </c>
      <c r="C77" s="319">
        <v>73</v>
      </c>
      <c r="D77" s="319">
        <v>343.38461538461536</v>
      </c>
    </row>
    <row r="78" spans="1:4" x14ac:dyDescent="0.2">
      <c r="A78" s="501">
        <v>74</v>
      </c>
      <c r="B78" s="502">
        <v>745000</v>
      </c>
      <c r="C78" s="319">
        <v>74</v>
      </c>
      <c r="D78" s="319">
        <v>349.64102564102564</v>
      </c>
    </row>
    <row r="79" spans="1:4" x14ac:dyDescent="0.2">
      <c r="A79" s="501">
        <v>75</v>
      </c>
      <c r="B79" s="502">
        <v>759100</v>
      </c>
      <c r="C79" s="319">
        <v>75</v>
      </c>
      <c r="D79" s="319">
        <v>356.46153846153845</v>
      </c>
    </row>
    <row r="80" spans="1:4" x14ac:dyDescent="0.2">
      <c r="A80" s="501">
        <v>76</v>
      </c>
      <c r="B80" s="502">
        <v>777900</v>
      </c>
      <c r="C80" s="319">
        <v>76</v>
      </c>
      <c r="D80" s="319">
        <v>365.74358974358972</v>
      </c>
    </row>
    <row r="81" spans="1:4" x14ac:dyDescent="0.2">
      <c r="A81" s="501">
        <v>77</v>
      </c>
      <c r="B81" s="502">
        <v>796600</v>
      </c>
      <c r="C81" s="319">
        <v>77</v>
      </c>
      <c r="D81" s="319">
        <v>374.87179487179486</v>
      </c>
    </row>
    <row r="82" spans="1:4" x14ac:dyDescent="0.2">
      <c r="A82" s="501">
        <v>78</v>
      </c>
      <c r="B82" s="502">
        <v>821100</v>
      </c>
      <c r="C82" s="319">
        <v>78</v>
      </c>
      <c r="D82" s="319">
        <v>386.92307692307691</v>
      </c>
    </row>
    <row r="83" spans="1:4" x14ac:dyDescent="0.2">
      <c r="A83" s="501">
        <v>79</v>
      </c>
      <c r="B83" s="502">
        <v>845900</v>
      </c>
      <c r="C83" s="319">
        <v>79</v>
      </c>
      <c r="D83" s="319">
        <v>399.12820512820514</v>
      </c>
    </row>
    <row r="84" spans="1:4" x14ac:dyDescent="0.2">
      <c r="A84" s="501">
        <v>80</v>
      </c>
      <c r="B84" s="502">
        <v>870900</v>
      </c>
      <c r="C84" s="319">
        <v>80</v>
      </c>
      <c r="D84" s="319">
        <v>411.38461538461536</v>
      </c>
    </row>
    <row r="85" spans="1:4" x14ac:dyDescent="0.2">
      <c r="A85" s="501">
        <v>81</v>
      </c>
      <c r="B85" s="502">
        <v>895500</v>
      </c>
      <c r="C85" s="319">
        <v>81</v>
      </c>
      <c r="D85" s="319">
        <v>423.38461538461536</v>
      </c>
    </row>
    <row r="86" spans="1:4" x14ac:dyDescent="0.2">
      <c r="A86" s="501">
        <v>82</v>
      </c>
      <c r="B86" s="502">
        <v>919200</v>
      </c>
      <c r="C86" s="319">
        <v>82</v>
      </c>
      <c r="D86" s="319">
        <v>435.07692307692309</v>
      </c>
    </row>
    <row r="87" spans="1:4" x14ac:dyDescent="0.2">
      <c r="A87" s="501">
        <v>83</v>
      </c>
      <c r="B87" s="502">
        <v>942700</v>
      </c>
      <c r="C87" s="319">
        <v>83</v>
      </c>
      <c r="D87" s="319">
        <v>446.61538461538464</v>
      </c>
    </row>
    <row r="88" spans="1:4" x14ac:dyDescent="0.2">
      <c r="A88" s="501">
        <v>84</v>
      </c>
      <c r="B88" s="502">
        <v>966300</v>
      </c>
      <c r="C88" s="319">
        <v>84</v>
      </c>
      <c r="D88" s="319">
        <v>458.20512820512823</v>
      </c>
    </row>
    <row r="89" spans="1:4" x14ac:dyDescent="0.2">
      <c r="A89" s="501">
        <v>85</v>
      </c>
      <c r="B89" s="502">
        <v>996000</v>
      </c>
      <c r="C89" s="319">
        <v>85</v>
      </c>
      <c r="D89" s="319">
        <v>472.76923076923077</v>
      </c>
    </row>
    <row r="90" spans="1:4" x14ac:dyDescent="0.2">
      <c r="A90" s="501">
        <v>86</v>
      </c>
      <c r="B90" s="502">
        <v>1025200</v>
      </c>
      <c r="C90" s="319">
        <v>86</v>
      </c>
      <c r="D90" s="319">
        <v>487.17948717948718</v>
      </c>
    </row>
    <row r="91" spans="1:4" x14ac:dyDescent="0.2">
      <c r="A91" s="501">
        <v>87</v>
      </c>
      <c r="B91" s="502">
        <v>1055200</v>
      </c>
      <c r="C91" s="319">
        <v>87</v>
      </c>
      <c r="D91" s="319">
        <v>501.84615384615387</v>
      </c>
    </row>
    <row r="92" spans="1:4" x14ac:dyDescent="0.2">
      <c r="A92" s="501">
        <v>88</v>
      </c>
      <c r="B92" s="502">
        <v>1078600</v>
      </c>
      <c r="C92" s="319">
        <v>88</v>
      </c>
      <c r="D92" s="319">
        <v>513.33333333333337</v>
      </c>
    </row>
    <row r="93" spans="1:4" x14ac:dyDescent="0.2">
      <c r="A93" s="501">
        <v>89</v>
      </c>
      <c r="B93" s="502">
        <v>1102200</v>
      </c>
      <c r="C93" s="319">
        <v>89</v>
      </c>
      <c r="D93" s="319">
        <v>524.92307692307691</v>
      </c>
    </row>
    <row r="94" spans="1:4" x14ac:dyDescent="0.2">
      <c r="A94" s="501">
        <v>90</v>
      </c>
      <c r="B94" s="502">
        <v>1125800</v>
      </c>
      <c r="C94" s="319">
        <v>90</v>
      </c>
      <c r="D94" s="319">
        <v>536.51282051282055</v>
      </c>
    </row>
    <row r="95" spans="1:4" x14ac:dyDescent="0.2">
      <c r="A95" s="501">
        <v>91</v>
      </c>
      <c r="B95" s="502">
        <v>1149700</v>
      </c>
      <c r="C95" s="319">
        <v>91</v>
      </c>
      <c r="D95" s="319">
        <v>548.25641025641028</v>
      </c>
    </row>
    <row r="96" spans="1:4" x14ac:dyDescent="0.2">
      <c r="A96" s="501">
        <v>92</v>
      </c>
      <c r="B96" s="502">
        <v>1173100</v>
      </c>
      <c r="C96" s="319">
        <v>92</v>
      </c>
      <c r="D96" s="319">
        <v>559.74358974358972</v>
      </c>
    </row>
    <row r="97" spans="1:4" x14ac:dyDescent="0.2">
      <c r="A97" s="501">
        <v>93</v>
      </c>
      <c r="B97" s="502">
        <v>1196800</v>
      </c>
      <c r="C97" s="319">
        <v>93</v>
      </c>
      <c r="D97" s="319">
        <v>571.38461538461536</v>
      </c>
    </row>
    <row r="98" spans="1:4" x14ac:dyDescent="0.2">
      <c r="A98" s="501">
        <v>94</v>
      </c>
      <c r="B98" s="502">
        <v>1220400</v>
      </c>
      <c r="C98" s="319">
        <v>94</v>
      </c>
      <c r="D98" s="319">
        <v>582.92307692307691</v>
      </c>
    </row>
    <row r="99" spans="1:4" x14ac:dyDescent="0.2">
      <c r="A99" s="501">
        <v>95</v>
      </c>
      <c r="B99" s="502">
        <v>1244200</v>
      </c>
      <c r="C99" s="319">
        <v>95</v>
      </c>
      <c r="D99" s="319">
        <v>594.61538461538464</v>
      </c>
    </row>
    <row r="100" spans="1:4" x14ac:dyDescent="0.2">
      <c r="A100" s="501">
        <v>96</v>
      </c>
      <c r="B100" s="502">
        <v>1267300</v>
      </c>
      <c r="C100" s="319">
        <v>96</v>
      </c>
      <c r="D100" s="319">
        <v>605.9487179487179</v>
      </c>
    </row>
    <row r="101" spans="1:4" x14ac:dyDescent="0.2">
      <c r="A101" s="501">
        <v>97</v>
      </c>
      <c r="B101" s="502">
        <v>1290500</v>
      </c>
      <c r="C101" s="319">
        <v>97</v>
      </c>
      <c r="D101" s="319">
        <v>617.33333333333337</v>
      </c>
    </row>
    <row r="102" spans="1:4" x14ac:dyDescent="0.2">
      <c r="A102" s="501">
        <v>98</v>
      </c>
      <c r="B102" s="502">
        <v>1313600</v>
      </c>
      <c r="C102" s="319">
        <v>98</v>
      </c>
      <c r="D102" s="319">
        <v>628.71794871794873</v>
      </c>
    </row>
    <row r="103" spans="1:4" x14ac:dyDescent="0.2">
      <c r="A103" s="501">
        <v>99</v>
      </c>
      <c r="B103" s="502">
        <v>1335800</v>
      </c>
      <c r="C103" s="319">
        <v>99</v>
      </c>
      <c r="D103" s="319">
        <v>639.64102564102564</v>
      </c>
    </row>
    <row r="104" spans="1:4" x14ac:dyDescent="0.2">
      <c r="A104" s="501">
        <v>100</v>
      </c>
      <c r="B104" s="502">
        <v>1357900</v>
      </c>
      <c r="C104" s="319">
        <v>100</v>
      </c>
      <c r="D104" s="319">
        <v>650.46153846153845</v>
      </c>
    </row>
    <row r="105" spans="1:4" x14ac:dyDescent="0.2">
      <c r="A105" s="501">
        <v>101</v>
      </c>
      <c r="B105" s="502">
        <v>1380100</v>
      </c>
      <c r="C105" s="319">
        <v>101</v>
      </c>
      <c r="D105" s="319">
        <v>661.33333333333337</v>
      </c>
    </row>
    <row r="106" spans="1:4" x14ac:dyDescent="0.2">
      <c r="A106" s="14">
        <v>102</v>
      </c>
      <c r="B106" s="14">
        <v>0</v>
      </c>
      <c r="C106" s="319"/>
      <c r="D106" s="319"/>
    </row>
  </sheetData>
  <sheetProtection algorithmName="SHA-512" hashValue="sm2RJYfq4vmjMK27+G/ZNid8p+hCSKpjfT76FI2uJGFVkPr1WZNLbdpWaT/bV6X2CzrF2leYKUDeG7Kyw3sojg==" saltValue="0CVvgosB4UGbvHZ3wSEOSg==" spinCount="100000" sheet="1" objects="1" scenarios="1"/>
  <mergeCells count="4">
    <mergeCell ref="I43:K43"/>
    <mergeCell ref="I44:K44"/>
    <mergeCell ref="I45:K45"/>
    <mergeCell ref="I46:K46"/>
  </mergeCells>
  <phoneticPr fontId="10" type="noConversion"/>
  <conditionalFormatting sqref="H33">
    <cfRule type="expression" dxfId="53" priority="20" stopIfTrue="1">
      <formula>#REF!="NEI"</formula>
    </cfRule>
  </conditionalFormatting>
  <conditionalFormatting sqref="P39 S26:U26 G41:R41">
    <cfRule type="expression" dxfId="52" priority="14" stopIfTrue="1">
      <formula>#REF!="NEI"</formula>
    </cfRule>
  </conditionalFormatting>
  <conditionalFormatting sqref="G40:R40">
    <cfRule type="expression" dxfId="51" priority="12" stopIfTrue="1">
      <formula>#REF!="NEI"</formula>
    </cfRule>
  </conditionalFormatting>
  <conditionalFormatting sqref="S18:U18 S21:U21 S25:U25 G36:H36 J36:R36 Q33:R33">
    <cfRule type="expression" dxfId="50" priority="10" stopIfTrue="1">
      <formula>#REF!="NEI"</formula>
    </cfRule>
  </conditionalFormatting>
  <conditionalFormatting sqref="G33:G34">
    <cfRule type="expression" dxfId="49" priority="5" stopIfTrue="1">
      <formula>#REF!="NEI"</formula>
    </cfRule>
  </conditionalFormatting>
  <conditionalFormatting sqref="G37">
    <cfRule type="expression" dxfId="48" priority="4" stopIfTrue="1">
      <formula>#REF!="NEI"</formula>
    </cfRule>
  </conditionalFormatting>
  <conditionalFormatting sqref="I35 I33:P33">
    <cfRule type="expression" dxfId="0" priority="1" stopIfTrue="1">
      <formula>#REF!="NEI"</formula>
    </cfRule>
  </conditionalFormatting>
  <printOptions headings="1"/>
  <pageMargins left="0.55000000000000004" right="0.25" top="0.98425196850393704" bottom="0.98425196850393704" header="0.51181102362204722" footer="0.51181102362204722"/>
  <pageSetup paperSize="9" scale="80" orientation="portrait" cellComments="atEnd"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dimension ref="A2:C46"/>
  <sheetViews>
    <sheetView topLeftCell="A10" workbookViewId="0">
      <selection activeCell="C21" sqref="C21"/>
    </sheetView>
  </sheetViews>
  <sheetFormatPr baseColWidth="10" defaultColWidth="9.140625" defaultRowHeight="12.75" x14ac:dyDescent="0.2"/>
  <cols>
    <col min="1" max="1" width="12.7109375" customWidth="1"/>
    <col min="2" max="2" width="54.28515625" customWidth="1"/>
  </cols>
  <sheetData>
    <row r="2" spans="1:3" ht="15" x14ac:dyDescent="0.25">
      <c r="A2" s="151" t="s">
        <v>369</v>
      </c>
      <c r="B2" s="319"/>
      <c r="C2" s="319"/>
    </row>
    <row r="4" spans="1:3" x14ac:dyDescent="0.2">
      <c r="A4" s="152" t="s">
        <v>151</v>
      </c>
      <c r="B4" s="153" t="s">
        <v>370</v>
      </c>
      <c r="C4" s="152" t="s">
        <v>371</v>
      </c>
    </row>
    <row r="5" spans="1:3" ht="25.5" x14ac:dyDescent="0.2">
      <c r="A5" s="156">
        <v>41932</v>
      </c>
      <c r="B5" s="373" t="s">
        <v>372</v>
      </c>
      <c r="C5" s="157" t="s">
        <v>373</v>
      </c>
    </row>
    <row r="6" spans="1:3" ht="51" x14ac:dyDescent="0.2">
      <c r="A6" s="156">
        <v>41968</v>
      </c>
      <c r="B6" s="154" t="s">
        <v>374</v>
      </c>
      <c r="C6" s="157" t="s">
        <v>375</v>
      </c>
    </row>
    <row r="7" spans="1:3" ht="25.5" x14ac:dyDescent="0.2">
      <c r="A7" s="156">
        <v>41989</v>
      </c>
      <c r="B7" s="154" t="s">
        <v>376</v>
      </c>
      <c r="C7" s="157" t="s">
        <v>377</v>
      </c>
    </row>
    <row r="8" spans="1:3" ht="76.5" x14ac:dyDescent="0.2">
      <c r="A8" s="156">
        <v>42026</v>
      </c>
      <c r="B8" s="154" t="s">
        <v>378</v>
      </c>
      <c r="C8" s="157" t="s">
        <v>375</v>
      </c>
    </row>
    <row r="9" spans="1:3" ht="38.25" x14ac:dyDescent="0.2">
      <c r="A9" s="156">
        <v>42044</v>
      </c>
      <c r="B9" s="154" t="s">
        <v>379</v>
      </c>
      <c r="C9" s="157" t="s">
        <v>377</v>
      </c>
    </row>
    <row r="10" spans="1:3" x14ac:dyDescent="0.2">
      <c r="A10" s="156">
        <v>42044</v>
      </c>
      <c r="B10" s="154" t="s">
        <v>380</v>
      </c>
      <c r="C10" s="157" t="s">
        <v>377</v>
      </c>
    </row>
    <row r="11" spans="1:3" ht="25.5" x14ac:dyDescent="0.2">
      <c r="A11" s="156">
        <v>42053</v>
      </c>
      <c r="B11" s="154" t="s">
        <v>381</v>
      </c>
      <c r="C11" s="157" t="s">
        <v>375</v>
      </c>
    </row>
    <row r="12" spans="1:3" ht="76.5" x14ac:dyDescent="0.2">
      <c r="A12" s="156">
        <v>42080</v>
      </c>
      <c r="B12" s="154" t="s">
        <v>382</v>
      </c>
      <c r="C12" s="157" t="s">
        <v>375</v>
      </c>
    </row>
    <row r="13" spans="1:3" ht="51" x14ac:dyDescent="0.2">
      <c r="A13" s="156">
        <v>42080</v>
      </c>
      <c r="B13" s="154" t="s">
        <v>383</v>
      </c>
      <c r="C13" s="157" t="s">
        <v>375</v>
      </c>
    </row>
    <row r="14" spans="1:3" ht="51" x14ac:dyDescent="0.2">
      <c r="A14" s="156">
        <v>42101</v>
      </c>
      <c r="B14" s="154" t="s">
        <v>384</v>
      </c>
      <c r="C14" s="157" t="s">
        <v>375</v>
      </c>
    </row>
    <row r="15" spans="1:3" ht="25.5" x14ac:dyDescent="0.2">
      <c r="A15" s="156">
        <v>42111</v>
      </c>
      <c r="B15" s="154" t="s">
        <v>385</v>
      </c>
      <c r="C15" s="157" t="s">
        <v>386</v>
      </c>
    </row>
    <row r="16" spans="1:3" ht="25.5" x14ac:dyDescent="0.2">
      <c r="A16" s="156">
        <v>42135</v>
      </c>
      <c r="B16" s="154" t="s">
        <v>387</v>
      </c>
      <c r="C16" s="157" t="s">
        <v>386</v>
      </c>
    </row>
    <row r="17" spans="1:3" ht="25.5" x14ac:dyDescent="0.2">
      <c r="A17" s="156">
        <v>42139</v>
      </c>
      <c r="B17" s="154" t="s">
        <v>388</v>
      </c>
      <c r="C17" s="157" t="s">
        <v>375</v>
      </c>
    </row>
    <row r="18" spans="1:3" ht="25.5" x14ac:dyDescent="0.2">
      <c r="A18" s="156">
        <v>42160</v>
      </c>
      <c r="B18" s="154" t="s">
        <v>389</v>
      </c>
      <c r="C18" s="157" t="s">
        <v>373</v>
      </c>
    </row>
    <row r="19" spans="1:3" ht="25.5" x14ac:dyDescent="0.2">
      <c r="A19" s="156">
        <v>42164</v>
      </c>
      <c r="B19" s="154" t="s">
        <v>390</v>
      </c>
      <c r="C19" s="157" t="s">
        <v>375</v>
      </c>
    </row>
    <row r="20" spans="1:3" ht="25.5" x14ac:dyDescent="0.2">
      <c r="A20" s="156">
        <v>42195</v>
      </c>
      <c r="B20" s="154" t="s">
        <v>391</v>
      </c>
      <c r="C20" s="157" t="s">
        <v>375</v>
      </c>
    </row>
    <row r="21" spans="1:3" x14ac:dyDescent="0.2">
      <c r="A21" s="156"/>
      <c r="B21" s="154"/>
      <c r="C21" s="157"/>
    </row>
    <row r="22" spans="1:3" x14ac:dyDescent="0.2">
      <c r="A22" s="156"/>
      <c r="B22" s="154"/>
      <c r="C22" s="157"/>
    </row>
    <row r="23" spans="1:3" x14ac:dyDescent="0.2">
      <c r="A23" s="156"/>
      <c r="B23" s="155"/>
      <c r="C23" s="157"/>
    </row>
    <row r="24" spans="1:3" x14ac:dyDescent="0.2">
      <c r="A24" s="156"/>
      <c r="B24" s="155"/>
      <c r="C24" s="157"/>
    </row>
    <row r="25" spans="1:3" x14ac:dyDescent="0.2">
      <c r="A25" s="156"/>
      <c r="B25" s="155"/>
      <c r="C25" s="157"/>
    </row>
    <row r="26" spans="1:3" x14ac:dyDescent="0.2">
      <c r="A26" s="156"/>
      <c r="B26" s="155"/>
      <c r="C26" s="157"/>
    </row>
    <row r="27" spans="1:3" x14ac:dyDescent="0.2">
      <c r="A27" s="156"/>
      <c r="B27" s="155"/>
      <c r="C27" s="157"/>
    </row>
    <row r="28" spans="1:3" x14ac:dyDescent="0.2">
      <c r="A28" s="156"/>
      <c r="B28" s="155"/>
      <c r="C28" s="157"/>
    </row>
    <row r="29" spans="1:3" x14ac:dyDescent="0.2">
      <c r="A29" s="156"/>
      <c r="B29" s="155"/>
      <c r="C29" s="157"/>
    </row>
    <row r="30" spans="1:3" x14ac:dyDescent="0.2">
      <c r="A30" s="156"/>
      <c r="B30" s="155"/>
      <c r="C30" s="157"/>
    </row>
    <row r="31" spans="1:3" x14ac:dyDescent="0.2">
      <c r="A31" s="156"/>
      <c r="B31" s="155"/>
      <c r="C31" s="157"/>
    </row>
    <row r="32" spans="1:3" x14ac:dyDescent="0.2">
      <c r="A32" s="156"/>
      <c r="B32" s="155"/>
      <c r="C32" s="157"/>
    </row>
    <row r="33" spans="1:3" x14ac:dyDescent="0.2">
      <c r="A33" s="156"/>
      <c r="B33" s="155"/>
      <c r="C33" s="157"/>
    </row>
    <row r="34" spans="1:3" x14ac:dyDescent="0.2">
      <c r="A34" s="156"/>
      <c r="B34" s="155"/>
      <c r="C34" s="157"/>
    </row>
    <row r="35" spans="1:3" x14ac:dyDescent="0.2">
      <c r="A35" s="156"/>
      <c r="B35" s="155"/>
      <c r="C35" s="157"/>
    </row>
    <row r="36" spans="1:3" x14ac:dyDescent="0.2">
      <c r="A36" s="156"/>
      <c r="B36" s="155"/>
      <c r="C36" s="157"/>
    </row>
    <row r="37" spans="1:3" x14ac:dyDescent="0.2">
      <c r="A37" s="156"/>
      <c r="B37" s="155"/>
      <c r="C37" s="157"/>
    </row>
    <row r="38" spans="1:3" x14ac:dyDescent="0.2">
      <c r="A38" s="156"/>
      <c r="B38" s="155"/>
      <c r="C38" s="157"/>
    </row>
    <row r="39" spans="1:3" x14ac:dyDescent="0.2">
      <c r="A39" s="156"/>
      <c r="B39" s="155"/>
      <c r="C39" s="157"/>
    </row>
    <row r="40" spans="1:3" x14ac:dyDescent="0.2">
      <c r="A40" s="156"/>
      <c r="B40" s="155"/>
      <c r="C40" s="157"/>
    </row>
    <row r="41" spans="1:3" x14ac:dyDescent="0.2">
      <c r="A41" s="156"/>
      <c r="B41" s="155"/>
      <c r="C41" s="157"/>
    </row>
    <row r="42" spans="1:3" x14ac:dyDescent="0.2">
      <c r="A42" s="156"/>
      <c r="B42" s="155"/>
      <c r="C42" s="157"/>
    </row>
    <row r="43" spans="1:3" x14ac:dyDescent="0.2">
      <c r="A43" s="156"/>
      <c r="B43" s="155"/>
      <c r="C43" s="157"/>
    </row>
    <row r="44" spans="1:3" x14ac:dyDescent="0.2">
      <c r="A44" s="156"/>
      <c r="B44" s="155"/>
      <c r="C44" s="157"/>
    </row>
    <row r="45" spans="1:3" x14ac:dyDescent="0.2">
      <c r="A45" s="156"/>
      <c r="B45" s="155"/>
      <c r="C45" s="157"/>
    </row>
    <row r="46" spans="1:3" x14ac:dyDescent="0.2">
      <c r="A46" s="156"/>
      <c r="B46" s="155"/>
      <c r="C46" s="157"/>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
    <tabColor rgb="FF00B050"/>
    <pageSetUpPr fitToPage="1"/>
  </sheetPr>
  <dimension ref="A1:Q30"/>
  <sheetViews>
    <sheetView showGridLines="0" topLeftCell="A5" zoomScaleNormal="100" workbookViewId="0">
      <selection activeCell="A24" sqref="A24:XFD30"/>
    </sheetView>
  </sheetViews>
  <sheetFormatPr baseColWidth="10" defaultColWidth="9.140625" defaultRowHeight="12.75" x14ac:dyDescent="0.2"/>
  <cols>
    <col min="1" max="1" width="24.5703125" style="43" customWidth="1"/>
    <col min="2" max="2" width="25.42578125" style="43" customWidth="1"/>
    <col min="3" max="3" width="11.7109375" style="43" customWidth="1"/>
    <col min="4" max="4" width="12.85546875" style="43" bestFit="1" customWidth="1"/>
    <col min="5" max="12" width="12.7109375" style="43" customWidth="1"/>
    <col min="13" max="13" width="13.7109375" style="43" customWidth="1"/>
    <col min="14" max="14" width="10.42578125" style="43" bestFit="1" customWidth="1"/>
    <col min="15" max="15" width="14.42578125" style="43" bestFit="1" customWidth="1"/>
    <col min="16" max="16" width="9.28515625" style="43" bestFit="1" customWidth="1"/>
    <col min="17" max="16384" width="9.140625" style="43"/>
  </cols>
  <sheetData>
    <row r="1" spans="1:17" ht="21" x14ac:dyDescent="0.35">
      <c r="A1" s="60" t="s">
        <v>392</v>
      </c>
      <c r="B1" s="41"/>
      <c r="C1" s="41"/>
      <c r="D1" s="320"/>
      <c r="E1" s="320"/>
      <c r="F1" s="39"/>
      <c r="G1" s="40"/>
      <c r="H1" s="40"/>
      <c r="I1" s="40"/>
      <c r="J1" s="40"/>
      <c r="K1" s="40"/>
      <c r="L1" s="42"/>
      <c r="M1" s="40"/>
      <c r="N1" s="40"/>
      <c r="O1" s="40"/>
      <c r="P1" s="320"/>
      <c r="Q1" s="320"/>
    </row>
    <row r="2" spans="1:17" ht="18.75" x14ac:dyDescent="0.3">
      <c r="A2" s="65" t="s">
        <v>393</v>
      </c>
      <c r="B2" s="41" t="e">
        <f>IF(#REF!="","",#REF!)</f>
        <v>#REF!</v>
      </c>
      <c r="C2" s="320"/>
      <c r="D2" s="320"/>
      <c r="E2" s="40"/>
      <c r="F2" s="39"/>
      <c r="G2" s="40"/>
      <c r="H2" s="40"/>
      <c r="I2" s="40"/>
      <c r="J2" s="40"/>
      <c r="K2" s="40"/>
      <c r="L2" s="42"/>
      <c r="M2" s="40"/>
      <c r="N2" s="40"/>
      <c r="O2" s="40"/>
      <c r="P2" s="320"/>
      <c r="Q2" s="320"/>
    </row>
    <row r="3" spans="1:17" ht="18.75" x14ac:dyDescent="0.3">
      <c r="A3" s="65" t="s">
        <v>394</v>
      </c>
      <c r="B3" s="72" t="e">
        <f>#REF!</f>
        <v>#REF!</v>
      </c>
      <c r="C3" s="320"/>
      <c r="D3" s="320"/>
      <c r="E3" s="40"/>
      <c r="F3" s="39"/>
      <c r="G3" s="40"/>
      <c r="H3" s="40"/>
      <c r="I3" s="40"/>
      <c r="J3" s="40"/>
      <c r="K3" s="40"/>
      <c r="L3" s="42"/>
      <c r="M3" s="40"/>
      <c r="N3" s="40"/>
      <c r="O3" s="40"/>
      <c r="P3" s="320"/>
      <c r="Q3" s="320"/>
    </row>
    <row r="4" spans="1:17" ht="18.75" x14ac:dyDescent="0.3">
      <c r="A4" s="41"/>
      <c r="B4" s="41"/>
      <c r="C4" s="41"/>
      <c r="D4" s="320"/>
      <c r="E4" s="40"/>
      <c r="F4" s="39"/>
      <c r="G4" s="40"/>
      <c r="H4" s="40"/>
      <c r="I4" s="40"/>
      <c r="J4" s="40"/>
      <c r="K4" s="40"/>
      <c r="L4" s="42"/>
      <c r="M4" s="40"/>
      <c r="N4" s="40"/>
      <c r="O4" s="40"/>
      <c r="P4" s="320"/>
      <c r="Q4" s="320"/>
    </row>
    <row r="5" spans="1:17" ht="18.75" x14ac:dyDescent="0.3">
      <c r="A5" s="41" t="s">
        <v>395</v>
      </c>
      <c r="B5" s="41"/>
      <c r="C5" s="320"/>
      <c r="D5" s="320"/>
      <c r="E5" s="320"/>
      <c r="F5" s="39"/>
      <c r="G5" s="40"/>
      <c r="H5" s="40"/>
      <c r="I5" s="40"/>
      <c r="J5" s="40"/>
      <c r="K5" s="40"/>
      <c r="L5" s="42"/>
      <c r="M5" s="40"/>
      <c r="N5" s="40"/>
      <c r="O5" s="40"/>
      <c r="P5" s="320"/>
      <c r="Q5" s="320"/>
    </row>
    <row r="6" spans="1:17" x14ac:dyDescent="0.2">
      <c r="A6" s="45" t="s">
        <v>396</v>
      </c>
      <c r="B6" s="45" t="s">
        <v>397</v>
      </c>
      <c r="C6" s="46">
        <v>2015</v>
      </c>
      <c r="D6" s="46">
        <f>C6+1</f>
        <v>2016</v>
      </c>
      <c r="E6" s="46">
        <f t="shared" ref="E6:L6" si="0">D6+1</f>
        <v>2017</v>
      </c>
      <c r="F6" s="46">
        <f t="shared" si="0"/>
        <v>2018</v>
      </c>
      <c r="G6" s="46">
        <f t="shared" si="0"/>
        <v>2019</v>
      </c>
      <c r="H6" s="46">
        <f t="shared" si="0"/>
        <v>2020</v>
      </c>
      <c r="I6" s="46">
        <f t="shared" si="0"/>
        <v>2021</v>
      </c>
      <c r="J6" s="46">
        <f t="shared" si="0"/>
        <v>2022</v>
      </c>
      <c r="K6" s="46">
        <f t="shared" si="0"/>
        <v>2023</v>
      </c>
      <c r="L6" s="46">
        <f t="shared" si="0"/>
        <v>2024</v>
      </c>
      <c r="M6" s="40"/>
      <c r="N6" s="40"/>
      <c r="O6" s="40"/>
      <c r="P6" s="47"/>
      <c r="Q6" s="47"/>
    </row>
    <row r="7" spans="1:17" x14ac:dyDescent="0.2">
      <c r="A7" s="48" t="s">
        <v>60</v>
      </c>
      <c r="B7" s="51" t="s">
        <v>398</v>
      </c>
      <c r="C7" s="50">
        <v>970000</v>
      </c>
      <c r="D7" s="50">
        <v>1004000</v>
      </c>
      <c r="E7" s="50">
        <v>1039000</v>
      </c>
      <c r="F7" s="50">
        <v>1070000</v>
      </c>
      <c r="G7" s="50">
        <v>1102000</v>
      </c>
      <c r="H7" s="50">
        <f t="shared" ref="H7:H9" si="1">G7*1.03</f>
        <v>1135060</v>
      </c>
      <c r="I7" s="50">
        <f t="shared" ref="I7:I9" si="2">H7*1.03</f>
        <v>1169111.8</v>
      </c>
      <c r="J7" s="50">
        <f t="shared" ref="J7:J9" si="3">I7*1.03</f>
        <v>1204185.1540000001</v>
      </c>
      <c r="K7" s="50">
        <f t="shared" ref="K7:K9" si="4">J7*1.03</f>
        <v>1240310.7086200002</v>
      </c>
      <c r="L7" s="50">
        <f t="shared" ref="L7:L9" si="5">K7*1.03</f>
        <v>1277520.0298786003</v>
      </c>
      <c r="M7" s="40"/>
      <c r="N7" s="40"/>
      <c r="O7" s="40"/>
      <c r="P7" s="47"/>
      <c r="Q7" s="47"/>
    </row>
    <row r="8" spans="1:17" x14ac:dyDescent="0.2">
      <c r="A8" s="48" t="s">
        <v>61</v>
      </c>
      <c r="B8" s="51" t="s">
        <v>398</v>
      </c>
      <c r="C8" s="50">
        <v>970000</v>
      </c>
      <c r="D8" s="50">
        <v>1004000</v>
      </c>
      <c r="E8" s="50">
        <v>1039000</v>
      </c>
      <c r="F8" s="50">
        <v>1070000</v>
      </c>
      <c r="G8" s="50">
        <v>1102000</v>
      </c>
      <c r="H8" s="50">
        <f t="shared" si="1"/>
        <v>1135060</v>
      </c>
      <c r="I8" s="50">
        <f t="shared" si="2"/>
        <v>1169111.8</v>
      </c>
      <c r="J8" s="50">
        <f t="shared" si="3"/>
        <v>1204185.1540000001</v>
      </c>
      <c r="K8" s="50">
        <f t="shared" si="4"/>
        <v>1240310.7086200002</v>
      </c>
      <c r="L8" s="50">
        <f t="shared" si="5"/>
        <v>1277520.0298786003</v>
      </c>
      <c r="M8" s="40"/>
      <c r="N8" s="40"/>
      <c r="O8" s="40"/>
      <c r="P8" s="47"/>
      <c r="Q8" s="47"/>
    </row>
    <row r="9" spans="1:17" x14ac:dyDescent="0.2">
      <c r="A9" s="48" t="s">
        <v>63</v>
      </c>
      <c r="B9" s="51" t="s">
        <v>398</v>
      </c>
      <c r="C9" s="50">
        <v>970000</v>
      </c>
      <c r="D9" s="50">
        <v>1004000</v>
      </c>
      <c r="E9" s="50">
        <v>1039000</v>
      </c>
      <c r="F9" s="50">
        <v>1070000</v>
      </c>
      <c r="G9" s="50">
        <v>1102000</v>
      </c>
      <c r="H9" s="50">
        <f t="shared" si="1"/>
        <v>1135060</v>
      </c>
      <c r="I9" s="50">
        <f t="shared" si="2"/>
        <v>1169111.8</v>
      </c>
      <c r="J9" s="50">
        <f t="shared" si="3"/>
        <v>1204185.1540000001</v>
      </c>
      <c r="K9" s="50">
        <f t="shared" si="4"/>
        <v>1240310.7086200002</v>
      </c>
      <c r="L9" s="50">
        <f t="shared" si="5"/>
        <v>1277520.0298786003</v>
      </c>
      <c r="M9" s="40"/>
      <c r="N9" s="40"/>
      <c r="O9" s="40"/>
      <c r="P9" s="47"/>
      <c r="Q9" s="47"/>
    </row>
    <row r="10" spans="1:17" x14ac:dyDescent="0.2">
      <c r="A10" s="48" t="s">
        <v>64</v>
      </c>
      <c r="B10" s="51" t="s">
        <v>398</v>
      </c>
      <c r="C10" s="50">
        <v>970000</v>
      </c>
      <c r="D10" s="50">
        <v>1004000</v>
      </c>
      <c r="E10" s="50">
        <v>1039000</v>
      </c>
      <c r="F10" s="50">
        <v>1070000</v>
      </c>
      <c r="G10" s="50">
        <v>1102000</v>
      </c>
      <c r="H10" s="50">
        <f t="shared" ref="H10:L11" si="6">G10*1.03</f>
        <v>1135060</v>
      </c>
      <c r="I10" s="50">
        <f t="shared" si="6"/>
        <v>1169111.8</v>
      </c>
      <c r="J10" s="50">
        <f t="shared" si="6"/>
        <v>1204185.1540000001</v>
      </c>
      <c r="K10" s="50">
        <f t="shared" si="6"/>
        <v>1240310.7086200002</v>
      </c>
      <c r="L10" s="50">
        <f t="shared" si="6"/>
        <v>1277520.0298786003</v>
      </c>
      <c r="M10" s="40"/>
      <c r="N10" s="40"/>
      <c r="O10" s="40"/>
      <c r="P10" s="47"/>
      <c r="Q10" s="47"/>
    </row>
    <row r="11" spans="1:17" x14ac:dyDescent="0.2">
      <c r="A11" s="48" t="s">
        <v>65</v>
      </c>
      <c r="B11" s="51" t="s">
        <v>398</v>
      </c>
      <c r="C11" s="50">
        <v>970000</v>
      </c>
      <c r="D11" s="50">
        <v>1004000</v>
      </c>
      <c r="E11" s="50">
        <v>1039000</v>
      </c>
      <c r="F11" s="50">
        <v>1070000</v>
      </c>
      <c r="G11" s="50">
        <v>1102000</v>
      </c>
      <c r="H11" s="50">
        <f t="shared" si="6"/>
        <v>1135060</v>
      </c>
      <c r="I11" s="50">
        <f t="shared" si="6"/>
        <v>1169111.8</v>
      </c>
      <c r="J11" s="50">
        <f t="shared" si="6"/>
        <v>1204185.1540000001</v>
      </c>
      <c r="K11" s="50">
        <f t="shared" si="6"/>
        <v>1240310.7086200002</v>
      </c>
      <c r="L11" s="50">
        <f t="shared" si="6"/>
        <v>1277520.0298786003</v>
      </c>
      <c r="M11" s="40"/>
      <c r="N11" s="40"/>
      <c r="O11" s="40"/>
      <c r="P11" s="47"/>
      <c r="Q11" s="47"/>
    </row>
    <row r="12" spans="1:17" x14ac:dyDescent="0.2">
      <c r="A12" s="51" t="s">
        <v>399</v>
      </c>
      <c r="B12" s="51" t="s">
        <v>398</v>
      </c>
      <c r="C12" s="50">
        <v>970000</v>
      </c>
      <c r="D12" s="50">
        <f t="shared" ref="D12:L12" si="7">D10</f>
        <v>1004000</v>
      </c>
      <c r="E12" s="50">
        <f t="shared" si="7"/>
        <v>1039000</v>
      </c>
      <c r="F12" s="50">
        <f t="shared" si="7"/>
        <v>1070000</v>
      </c>
      <c r="G12" s="50">
        <f t="shared" si="7"/>
        <v>1102000</v>
      </c>
      <c r="H12" s="50">
        <f t="shared" si="7"/>
        <v>1135060</v>
      </c>
      <c r="I12" s="50">
        <f t="shared" si="7"/>
        <v>1169111.8</v>
      </c>
      <c r="J12" s="50">
        <f t="shared" si="7"/>
        <v>1204185.1540000001</v>
      </c>
      <c r="K12" s="50">
        <f t="shared" si="7"/>
        <v>1240310.7086200002</v>
      </c>
      <c r="L12" s="50">
        <f t="shared" si="7"/>
        <v>1277520.0298786003</v>
      </c>
      <c r="M12" s="40"/>
      <c r="N12" s="40"/>
      <c r="O12" s="40"/>
      <c r="P12" s="47"/>
      <c r="Q12" s="47"/>
    </row>
    <row r="13" spans="1:17" x14ac:dyDescent="0.2">
      <c r="A13" s="51" t="s">
        <v>400</v>
      </c>
      <c r="B13" s="51" t="s">
        <v>398</v>
      </c>
      <c r="C13" s="50">
        <v>970000</v>
      </c>
      <c r="D13" s="50">
        <f t="shared" ref="D13:L13" si="8">D12</f>
        <v>1004000</v>
      </c>
      <c r="E13" s="50">
        <f t="shared" si="8"/>
        <v>1039000</v>
      </c>
      <c r="F13" s="50">
        <f t="shared" si="8"/>
        <v>1070000</v>
      </c>
      <c r="G13" s="50">
        <f t="shared" si="8"/>
        <v>1102000</v>
      </c>
      <c r="H13" s="50">
        <f t="shared" si="8"/>
        <v>1135060</v>
      </c>
      <c r="I13" s="50">
        <f t="shared" si="8"/>
        <v>1169111.8</v>
      </c>
      <c r="J13" s="50">
        <f t="shared" si="8"/>
        <v>1204185.1540000001</v>
      </c>
      <c r="K13" s="50">
        <f t="shared" si="8"/>
        <v>1240310.7086200002</v>
      </c>
      <c r="L13" s="50">
        <f t="shared" si="8"/>
        <v>1277520.0298786003</v>
      </c>
      <c r="M13" s="40"/>
      <c r="N13" s="40"/>
      <c r="O13" s="40"/>
      <c r="P13" s="47"/>
      <c r="Q13" s="47"/>
    </row>
    <row r="14" spans="1:17" x14ac:dyDescent="0.2">
      <c r="A14" s="48" t="s">
        <v>401</v>
      </c>
      <c r="B14" s="51" t="s">
        <v>398</v>
      </c>
      <c r="C14" s="50">
        <v>970000</v>
      </c>
      <c r="D14" s="50">
        <v>1004000</v>
      </c>
      <c r="E14" s="50">
        <v>1039000</v>
      </c>
      <c r="F14" s="50">
        <v>1070000</v>
      </c>
      <c r="G14" s="50">
        <v>1102000</v>
      </c>
      <c r="H14" s="50">
        <f t="shared" ref="H14" si="9">G14*1.03</f>
        <v>1135060</v>
      </c>
      <c r="I14" s="50">
        <f t="shared" ref="I14" si="10">H14*1.03</f>
        <v>1169111.8</v>
      </c>
      <c r="J14" s="50">
        <f t="shared" ref="J14" si="11">I14*1.03</f>
        <v>1204185.1540000001</v>
      </c>
      <c r="K14" s="50">
        <f t="shared" ref="K14" si="12">J14*1.03</f>
        <v>1240310.7086200002</v>
      </c>
      <c r="L14" s="50">
        <f t="shared" ref="L14" si="13">K14*1.03</f>
        <v>1277520.0298786003</v>
      </c>
      <c r="M14" s="40"/>
      <c r="N14" s="40"/>
      <c r="O14" s="40"/>
      <c r="P14" s="47"/>
      <c r="Q14" s="47"/>
    </row>
    <row r="15" spans="1:17" x14ac:dyDescent="0.2">
      <c r="A15" s="48" t="s">
        <v>69</v>
      </c>
      <c r="B15" s="51" t="s">
        <v>402</v>
      </c>
      <c r="C15" s="49">
        <v>0.25</v>
      </c>
      <c r="D15" s="194"/>
      <c r="E15" s="194"/>
      <c r="F15" s="194"/>
      <c r="G15" s="194"/>
      <c r="H15" s="194"/>
      <c r="I15" s="194"/>
      <c r="J15" s="194"/>
      <c r="K15" s="194"/>
      <c r="L15" s="194"/>
      <c r="M15" s="40"/>
      <c r="N15" s="40"/>
      <c r="O15" s="40"/>
      <c r="P15" s="47"/>
      <c r="Q15" s="47"/>
    </row>
    <row r="16" spans="1:17" x14ac:dyDescent="0.2">
      <c r="A16" s="48" t="s">
        <v>68</v>
      </c>
      <c r="B16" s="51" t="s">
        <v>402</v>
      </c>
      <c r="C16" s="49">
        <v>0.25</v>
      </c>
      <c r="D16" s="320"/>
      <c r="E16" s="320"/>
      <c r="F16" s="39"/>
      <c r="G16" s="40"/>
      <c r="H16" s="40"/>
      <c r="I16" s="40"/>
      <c r="J16" s="40"/>
      <c r="K16" s="40"/>
      <c r="L16" s="42"/>
      <c r="M16" s="40"/>
      <c r="N16" s="40"/>
      <c r="O16" s="40"/>
      <c r="P16" s="47"/>
      <c r="Q16" s="47"/>
    </row>
    <row r="17" spans="1:17" x14ac:dyDescent="0.2">
      <c r="A17" s="48" t="s">
        <v>403</v>
      </c>
      <c r="B17" s="51" t="s">
        <v>398</v>
      </c>
      <c r="C17" s="50">
        <v>100000</v>
      </c>
      <c r="D17" s="320"/>
      <c r="E17" s="320"/>
      <c r="F17" s="39"/>
      <c r="G17" s="40"/>
      <c r="H17" s="40"/>
      <c r="I17" s="40"/>
      <c r="J17" s="40"/>
      <c r="K17" s="40"/>
      <c r="L17" s="42"/>
      <c r="M17" s="40"/>
      <c r="N17" s="40"/>
      <c r="O17" s="40"/>
      <c r="P17" s="47"/>
      <c r="Q17" s="47"/>
    </row>
    <row r="18" spans="1:17" x14ac:dyDescent="0.2">
      <c r="A18" s="48" t="s">
        <v>404</v>
      </c>
      <c r="B18" s="51" t="s">
        <v>398</v>
      </c>
      <c r="C18" s="50">
        <v>52000</v>
      </c>
      <c r="D18" s="320"/>
      <c r="E18" s="320"/>
      <c r="F18" s="39"/>
      <c r="G18" s="40"/>
      <c r="H18" s="40"/>
      <c r="I18" s="40"/>
      <c r="J18" s="40"/>
      <c r="K18" s="40"/>
      <c r="L18" s="42"/>
      <c r="M18" s="40"/>
      <c r="N18" s="40"/>
      <c r="O18" s="40"/>
      <c r="P18" s="47"/>
      <c r="Q18" s="47"/>
    </row>
    <row r="19" spans="1:17" x14ac:dyDescent="0.2">
      <c r="A19" s="48" t="s">
        <v>405</v>
      </c>
      <c r="B19" s="51" t="s">
        <v>398</v>
      </c>
      <c r="C19" s="50">
        <v>29000</v>
      </c>
      <c r="D19" s="320"/>
      <c r="E19" s="320"/>
      <c r="F19" s="39"/>
      <c r="G19" s="40"/>
      <c r="H19" s="40"/>
      <c r="I19" s="40"/>
      <c r="J19" s="40"/>
      <c r="K19" s="40"/>
      <c r="L19" s="42"/>
      <c r="M19" s="40"/>
      <c r="N19" s="40"/>
      <c r="O19" s="40"/>
      <c r="P19" s="47"/>
      <c r="Q19" s="47"/>
    </row>
    <row r="20" spans="1:17" x14ac:dyDescent="0.2">
      <c r="A20" s="48" t="s">
        <v>406</v>
      </c>
      <c r="B20" s="51" t="s">
        <v>398</v>
      </c>
      <c r="C20" s="50">
        <v>15000</v>
      </c>
      <c r="D20" s="320"/>
      <c r="E20" s="320"/>
      <c r="F20" s="39"/>
      <c r="G20" s="40"/>
      <c r="H20" s="40"/>
      <c r="I20" s="40"/>
      <c r="J20" s="40"/>
      <c r="K20" s="40"/>
      <c r="L20" s="42"/>
      <c r="M20" s="40"/>
      <c r="N20" s="40"/>
      <c r="O20" s="40"/>
      <c r="P20" s="47"/>
      <c r="Q20" s="47"/>
    </row>
    <row r="21" spans="1:17" x14ac:dyDescent="0.2">
      <c r="A21" s="48" t="s">
        <v>407</v>
      </c>
      <c r="B21" s="51" t="s">
        <v>398</v>
      </c>
      <c r="C21" s="50">
        <v>29000</v>
      </c>
      <c r="D21" s="320"/>
      <c r="E21" s="320"/>
      <c r="F21" s="39"/>
      <c r="G21" s="40"/>
      <c r="H21" s="40"/>
      <c r="I21" s="40"/>
      <c r="J21" s="40"/>
      <c r="K21" s="40"/>
      <c r="L21" s="42"/>
      <c r="M21" s="40"/>
      <c r="N21" s="40"/>
      <c r="O21" s="40"/>
      <c r="P21" s="47"/>
      <c r="Q21" s="47"/>
    </row>
    <row r="22" spans="1:17" x14ac:dyDescent="0.2">
      <c r="A22" s="48" t="s">
        <v>73</v>
      </c>
      <c r="B22" s="48" t="s">
        <v>408</v>
      </c>
      <c r="C22" s="49">
        <v>0.25</v>
      </c>
      <c r="D22" s="320"/>
      <c r="E22" s="320"/>
      <c r="F22" s="39"/>
      <c r="G22" s="40"/>
      <c r="H22" s="40"/>
      <c r="I22" s="40"/>
      <c r="J22" s="40"/>
      <c r="K22" s="40"/>
      <c r="L22" s="42"/>
      <c r="M22" s="40"/>
      <c r="N22" s="40"/>
      <c r="O22" s="40"/>
      <c r="P22" s="47"/>
      <c r="Q22" s="47"/>
    </row>
    <row r="23" spans="1:17" x14ac:dyDescent="0.2">
      <c r="A23" s="52" t="s">
        <v>409</v>
      </c>
      <c r="B23" s="53" t="s">
        <v>410</v>
      </c>
      <c r="C23" s="320"/>
      <c r="D23" s="320"/>
      <c r="E23" s="320"/>
      <c r="F23" s="40"/>
      <c r="G23" s="40"/>
      <c r="H23" s="40"/>
      <c r="I23" s="40"/>
      <c r="J23" s="320"/>
      <c r="K23" s="40"/>
      <c r="L23" s="40"/>
      <c r="M23" s="40"/>
      <c r="N23" s="40"/>
      <c r="O23" s="40"/>
      <c r="P23" s="320"/>
      <c r="Q23" s="320"/>
    </row>
    <row r="24" spans="1:17" ht="18.75" x14ac:dyDescent="0.3">
      <c r="A24" s="41" t="s">
        <v>411</v>
      </c>
      <c r="B24" s="41"/>
      <c r="C24" s="41" t="s">
        <v>412</v>
      </c>
      <c r="D24" s="52"/>
      <c r="E24" s="52"/>
      <c r="F24" s="52"/>
      <c r="G24" s="320"/>
      <c r="H24" s="320"/>
      <c r="I24" s="320"/>
      <c r="J24" s="320"/>
      <c r="K24" s="320"/>
      <c r="L24" s="320"/>
      <c r="M24" s="320"/>
      <c r="N24" s="320"/>
      <c r="O24" s="320"/>
      <c r="P24" s="320"/>
      <c r="Q24" s="320"/>
    </row>
    <row r="25" spans="1:17" x14ac:dyDescent="0.2">
      <c r="A25" s="320"/>
      <c r="B25" s="320" t="s">
        <v>41</v>
      </c>
      <c r="C25" s="54">
        <f>Budsjett!D3</f>
        <v>2024</v>
      </c>
      <c r="D25" s="54">
        <f>Budsjett!E3</f>
        <v>2025</v>
      </c>
      <c r="E25" s="54">
        <f>Budsjett!F3</f>
        <v>2026</v>
      </c>
      <c r="F25" s="54" t="e">
        <f>Budsjett!#REF!</f>
        <v>#REF!</v>
      </c>
      <c r="G25" s="54" t="e">
        <f>Budsjett!#REF!</f>
        <v>#REF!</v>
      </c>
      <c r="H25" s="54" t="e">
        <f>Budsjett!#REF!</f>
        <v>#REF!</v>
      </c>
      <c r="I25" s="54" t="e">
        <f>Budsjett!#REF!</f>
        <v>#REF!</v>
      </c>
      <c r="J25" s="54" t="e">
        <f>Budsjett!#REF!</f>
        <v>#REF!</v>
      </c>
      <c r="K25" s="54" t="e">
        <f>Budsjett!#REF!</f>
        <v>#REF!</v>
      </c>
      <c r="L25" s="54" t="e">
        <f>Budsjett!#REF!</f>
        <v>#REF!</v>
      </c>
      <c r="M25" s="57" t="s">
        <v>57</v>
      </c>
      <c r="N25" s="57" t="s">
        <v>259</v>
      </c>
      <c r="O25" s="320"/>
      <c r="P25" s="320"/>
      <c r="Q25" s="320"/>
    </row>
    <row r="26" spans="1:17" ht="15" x14ac:dyDescent="0.25">
      <c r="A26" s="55" t="s">
        <v>413</v>
      </c>
      <c r="B26" s="439"/>
      <c r="C26" s="59"/>
      <c r="D26" s="59"/>
      <c r="E26" s="59"/>
      <c r="F26" s="59"/>
      <c r="G26" s="59"/>
      <c r="H26" s="59"/>
      <c r="I26" s="59"/>
      <c r="J26" s="59"/>
      <c r="K26" s="59"/>
      <c r="L26" s="59"/>
      <c r="M26" s="56">
        <f>SUM(C26:L26)</f>
        <v>0</v>
      </c>
      <c r="N26" s="56">
        <f>IFERROR(M26/$M$30*100,0)</f>
        <v>0</v>
      </c>
      <c r="O26" s="320"/>
      <c r="P26" s="320"/>
      <c r="Q26" s="320"/>
    </row>
    <row r="27" spans="1:17" ht="15" x14ac:dyDescent="0.25">
      <c r="A27" s="55" t="s">
        <v>414</v>
      </c>
      <c r="B27" s="439"/>
      <c r="C27" s="59"/>
      <c r="D27" s="59"/>
      <c r="E27" s="59"/>
      <c r="F27" s="59"/>
      <c r="G27" s="59"/>
      <c r="H27" s="59"/>
      <c r="I27" s="59"/>
      <c r="J27" s="59"/>
      <c r="K27" s="59"/>
      <c r="L27" s="59"/>
      <c r="M27" s="56">
        <f>SUM(C27:L27)</f>
        <v>0</v>
      </c>
      <c r="N27" s="56">
        <f t="shared" ref="N27:N30" si="14">IFERROR(M27/$M$30*100,0)</f>
        <v>0</v>
      </c>
      <c r="O27" s="320"/>
      <c r="P27" s="320"/>
      <c r="Q27" s="320"/>
    </row>
    <row r="28" spans="1:17" ht="15" x14ac:dyDescent="0.25">
      <c r="A28" s="55" t="s">
        <v>415</v>
      </c>
      <c r="B28" s="439"/>
      <c r="C28" s="59"/>
      <c r="D28" s="59"/>
      <c r="E28" s="59"/>
      <c r="F28" s="59"/>
      <c r="G28" s="59"/>
      <c r="H28" s="59"/>
      <c r="I28" s="59"/>
      <c r="J28" s="59"/>
      <c r="K28" s="59"/>
      <c r="L28" s="59"/>
      <c r="M28" s="56">
        <f>SUM(C28:L28)</f>
        <v>0</v>
      </c>
      <c r="N28" s="56">
        <f t="shared" si="14"/>
        <v>0</v>
      </c>
      <c r="O28" s="320"/>
      <c r="P28" s="320"/>
      <c r="Q28" s="320"/>
    </row>
    <row r="29" spans="1:17" ht="15" x14ac:dyDescent="0.25">
      <c r="A29" s="55" t="s">
        <v>416</v>
      </c>
      <c r="B29" s="439"/>
      <c r="C29" s="59"/>
      <c r="D29" s="59"/>
      <c r="E29" s="59"/>
      <c r="F29" s="59"/>
      <c r="G29" s="59"/>
      <c r="H29" s="59"/>
      <c r="I29" s="59"/>
      <c r="J29" s="59"/>
      <c r="K29" s="59"/>
      <c r="L29" s="59"/>
      <c r="M29" s="56">
        <f>SUM(C29:L29)</f>
        <v>0</v>
      </c>
      <c r="N29" s="56">
        <f t="shared" si="14"/>
        <v>0</v>
      </c>
      <c r="O29" s="320"/>
      <c r="P29" s="320"/>
      <c r="Q29" s="320"/>
    </row>
    <row r="30" spans="1:17" ht="15" x14ac:dyDescent="0.25">
      <c r="A30" s="55" t="s">
        <v>417</v>
      </c>
      <c r="B30" s="439"/>
      <c r="C30" s="56">
        <f>SUM(C26:C29)</f>
        <v>0</v>
      </c>
      <c r="D30" s="56">
        <f t="shared" ref="D30:L30" si="15">SUM(D26:D29)</f>
        <v>0</v>
      </c>
      <c r="E30" s="56">
        <f t="shared" si="15"/>
        <v>0</v>
      </c>
      <c r="F30" s="56">
        <f t="shared" si="15"/>
        <v>0</v>
      </c>
      <c r="G30" s="56">
        <f t="shared" si="15"/>
        <v>0</v>
      </c>
      <c r="H30" s="56">
        <f t="shared" si="15"/>
        <v>0</v>
      </c>
      <c r="I30" s="56">
        <f t="shared" si="15"/>
        <v>0</v>
      </c>
      <c r="J30" s="56">
        <f t="shared" si="15"/>
        <v>0</v>
      </c>
      <c r="K30" s="56">
        <f t="shared" si="15"/>
        <v>0</v>
      </c>
      <c r="L30" s="56">
        <f t="shared" si="15"/>
        <v>0</v>
      </c>
      <c r="M30" s="56">
        <f>SUM(C30:L30)</f>
        <v>0</v>
      </c>
      <c r="N30" s="56">
        <f t="shared" si="14"/>
        <v>0</v>
      </c>
      <c r="O30" s="320"/>
      <c r="P30" s="320"/>
      <c r="Q30" s="320"/>
    </row>
  </sheetData>
  <sheetProtection password="EF04" sheet="1" objects="1" scenarios="1"/>
  <conditionalFormatting sqref="F23 A6:A21 M25 F26:M27 H28:M29 C6:L6 D12:L13 C15:C17">
    <cfRule type="expression" dxfId="46" priority="83" stopIfTrue="1">
      <formula>#REF!="NEI"</formula>
    </cfRule>
  </conditionalFormatting>
  <conditionalFormatting sqref="C26:C29 D28:G29 D27:E27">
    <cfRule type="expression" dxfId="45" priority="77" stopIfTrue="1">
      <formula>#REF!="NEI"</formula>
    </cfRule>
  </conditionalFormatting>
  <conditionalFormatting sqref="C24">
    <cfRule type="expression" dxfId="44" priority="66" stopIfTrue="1">
      <formula>#REF!="NEI"</formula>
    </cfRule>
  </conditionalFormatting>
  <conditionalFormatting sqref="C25:L25">
    <cfRule type="expression" dxfId="43" priority="59" stopIfTrue="1">
      <formula>#REF!="NEI"</formula>
    </cfRule>
  </conditionalFormatting>
  <conditionalFormatting sqref="M30">
    <cfRule type="expression" dxfId="42" priority="55" stopIfTrue="1">
      <formula>#REF!="NEI"</formula>
    </cfRule>
  </conditionalFormatting>
  <conditionalFormatting sqref="B26">
    <cfRule type="expression" dxfId="41" priority="54" stopIfTrue="1">
      <formula>#REF!="NEI"</formula>
    </cfRule>
  </conditionalFormatting>
  <conditionalFormatting sqref="B27">
    <cfRule type="expression" dxfId="40" priority="53" stopIfTrue="1">
      <formula>#REF!="NEI"</formula>
    </cfRule>
  </conditionalFormatting>
  <conditionalFormatting sqref="B28:B29">
    <cfRule type="expression" dxfId="39" priority="52" stopIfTrue="1">
      <formula>#REF!="NEI"</formula>
    </cfRule>
  </conditionalFormatting>
  <conditionalFormatting sqref="B30">
    <cfRule type="expression" dxfId="38" priority="51" stopIfTrue="1">
      <formula>#REF!="NEI"</formula>
    </cfRule>
  </conditionalFormatting>
  <conditionalFormatting sqref="B6 B12:B13 B17">
    <cfRule type="expression" dxfId="37" priority="50" stopIfTrue="1">
      <formula>#REF!="NEI"</formula>
    </cfRule>
  </conditionalFormatting>
  <conditionalFormatting sqref="D26">
    <cfRule type="expression" dxfId="36" priority="49" stopIfTrue="1">
      <formula>#REF!="NEI"</formula>
    </cfRule>
  </conditionalFormatting>
  <conditionalFormatting sqref="E26">
    <cfRule type="expression" dxfId="35" priority="48" stopIfTrue="1">
      <formula>#REF!="NEI"</formula>
    </cfRule>
  </conditionalFormatting>
  <conditionalFormatting sqref="C18:C19">
    <cfRule type="expression" dxfId="34" priority="47" stopIfTrue="1">
      <formula>#REF!="NEI"</formula>
    </cfRule>
  </conditionalFormatting>
  <conditionalFormatting sqref="B18:B19">
    <cfRule type="expression" dxfId="33" priority="46" stopIfTrue="1">
      <formula>#REF!="NEI"</formula>
    </cfRule>
  </conditionalFormatting>
  <conditionalFormatting sqref="C20:C21">
    <cfRule type="expression" dxfId="32" priority="45" stopIfTrue="1">
      <formula>#REF!="NEI"</formula>
    </cfRule>
  </conditionalFormatting>
  <conditionalFormatting sqref="B20">
    <cfRule type="expression" dxfId="31" priority="43" stopIfTrue="1">
      <formula>#REF!="NEI"</formula>
    </cfRule>
  </conditionalFormatting>
  <conditionalFormatting sqref="B21">
    <cfRule type="expression" dxfId="30" priority="42" stopIfTrue="1">
      <formula>#REF!="NEI"</formula>
    </cfRule>
  </conditionalFormatting>
  <conditionalFormatting sqref="A22">
    <cfRule type="expression" dxfId="29" priority="34" stopIfTrue="1">
      <formula>#REF!="NEI"</formula>
    </cfRule>
  </conditionalFormatting>
  <conditionalFormatting sqref="B22">
    <cfRule type="expression" dxfId="28" priority="30" stopIfTrue="1">
      <formula>#REF!="NEI"</formula>
    </cfRule>
  </conditionalFormatting>
  <conditionalFormatting sqref="C22">
    <cfRule type="expression" dxfId="27" priority="31" stopIfTrue="1">
      <formula>#REF!="NEI"</formula>
    </cfRule>
  </conditionalFormatting>
  <conditionalFormatting sqref="B10">
    <cfRule type="expression" dxfId="26" priority="28" stopIfTrue="1">
      <formula>#REF!="NEI"</formula>
    </cfRule>
  </conditionalFormatting>
  <conditionalFormatting sqref="D10:E10">
    <cfRule type="expression" dxfId="25" priority="27" stopIfTrue="1">
      <formula>#REF!="NEI"</formula>
    </cfRule>
  </conditionalFormatting>
  <conditionalFormatting sqref="F10:L10">
    <cfRule type="expression" dxfId="24" priority="26" stopIfTrue="1">
      <formula>#REF!="NEI"</formula>
    </cfRule>
  </conditionalFormatting>
  <conditionalFormatting sqref="N25">
    <cfRule type="expression" dxfId="23" priority="25" stopIfTrue="1">
      <formula>#REF!="NEI"</formula>
    </cfRule>
  </conditionalFormatting>
  <conditionalFormatting sqref="N26:N30">
    <cfRule type="expression" dxfId="22" priority="24" stopIfTrue="1">
      <formula>#REF!="NEI"</formula>
    </cfRule>
  </conditionalFormatting>
  <conditionalFormatting sqref="B7">
    <cfRule type="expression" dxfId="21" priority="17" stopIfTrue="1">
      <formula>#REF!="NEI"</formula>
    </cfRule>
  </conditionalFormatting>
  <conditionalFormatting sqref="B8:B9">
    <cfRule type="expression" dxfId="20" priority="16" stopIfTrue="1">
      <formula>#REF!="NEI"</formula>
    </cfRule>
  </conditionalFormatting>
  <conditionalFormatting sqref="B14:B16">
    <cfRule type="expression" dxfId="19" priority="15" stopIfTrue="1">
      <formula>#REF!="NEI"</formula>
    </cfRule>
  </conditionalFormatting>
  <conditionalFormatting sqref="B11">
    <cfRule type="expression" dxfId="18" priority="14" stopIfTrue="1">
      <formula>#REF!="NEI"</formula>
    </cfRule>
  </conditionalFormatting>
  <conditionalFormatting sqref="C7">
    <cfRule type="expression" dxfId="17" priority="13" stopIfTrue="1">
      <formula>#REF!="NEI"</formula>
    </cfRule>
  </conditionalFormatting>
  <conditionalFormatting sqref="D7:E7">
    <cfRule type="expression" dxfId="16" priority="12" stopIfTrue="1">
      <formula>#REF!="NEI"</formula>
    </cfRule>
  </conditionalFormatting>
  <conditionalFormatting sqref="F7:L7">
    <cfRule type="expression" dxfId="15" priority="11" stopIfTrue="1">
      <formula>#REF!="NEI"</formula>
    </cfRule>
  </conditionalFormatting>
  <conditionalFormatting sqref="D8:E9">
    <cfRule type="expression" dxfId="14" priority="9" stopIfTrue="1">
      <formula>#REF!="NEI"</formula>
    </cfRule>
  </conditionalFormatting>
  <conditionalFormatting sqref="F8:L9">
    <cfRule type="expression" dxfId="13" priority="8" stopIfTrue="1">
      <formula>#REF!="NEI"</formula>
    </cfRule>
  </conditionalFormatting>
  <conditionalFormatting sqref="D14:E15">
    <cfRule type="expression" dxfId="12" priority="6" stopIfTrue="1">
      <formula>#REF!="NEI"</formula>
    </cfRule>
  </conditionalFormatting>
  <conditionalFormatting sqref="F14:L15">
    <cfRule type="expression" dxfId="11" priority="5" stopIfTrue="1">
      <formula>#REF!="NEI"</formula>
    </cfRule>
  </conditionalFormatting>
  <conditionalFormatting sqref="D11:E11">
    <cfRule type="expression" dxfId="10" priority="3" stopIfTrue="1">
      <formula>#REF!="NEI"</formula>
    </cfRule>
  </conditionalFormatting>
  <conditionalFormatting sqref="F11:L11">
    <cfRule type="expression" dxfId="9" priority="2" stopIfTrue="1">
      <formula>#REF!="NEI"</formula>
    </cfRule>
  </conditionalFormatting>
  <conditionalFormatting sqref="C8:C14">
    <cfRule type="expression" dxfId="8" priority="1" stopIfTrue="1">
      <formula>#REF!="NEI"</formula>
    </cfRule>
  </conditionalFormatting>
  <hyperlinks>
    <hyperlink ref="B23" r:id="rId1" xr:uid="{00000000-0004-0000-0C00-000000000000}"/>
  </hyperlinks>
  <pageMargins left="0.70866141732283472" right="0.70866141732283472" top="0.74803149606299213" bottom="0.74803149606299213" header="0.31496062992125984" footer="0.31496062992125984"/>
  <pageSetup paperSize="9" scale="43"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8"/>
  <sheetViews>
    <sheetView workbookViewId="0">
      <selection sqref="A1:E8"/>
    </sheetView>
  </sheetViews>
  <sheetFormatPr baseColWidth="10" defaultColWidth="9.140625" defaultRowHeight="12.75" x14ac:dyDescent="0.2"/>
  <cols>
    <col min="1" max="1" width="39.5703125" bestFit="1" customWidth="1"/>
  </cols>
  <sheetData>
    <row r="1" spans="1:5" x14ac:dyDescent="0.2">
      <c r="A1" s="198" t="s">
        <v>418</v>
      </c>
      <c r="B1" s="199">
        <v>9</v>
      </c>
      <c r="C1" s="200"/>
      <c r="D1" s="200"/>
      <c r="E1" s="200"/>
    </row>
    <row r="2" spans="1:5" x14ac:dyDescent="0.2">
      <c r="A2" s="201"/>
      <c r="B2" s="202" t="s">
        <v>49</v>
      </c>
      <c r="C2" s="203" t="s">
        <v>419</v>
      </c>
      <c r="D2" s="203" t="s">
        <v>420</v>
      </c>
      <c r="E2" s="200"/>
    </row>
    <row r="3" spans="1:5" x14ac:dyDescent="0.2">
      <c r="A3" s="204" t="s">
        <v>421</v>
      </c>
      <c r="B3" s="205">
        <v>6133.3499999999995</v>
      </c>
      <c r="C3" s="206">
        <v>600</v>
      </c>
      <c r="D3" s="206">
        <v>500</v>
      </c>
      <c r="E3" s="207">
        <v>7233.3499999999995</v>
      </c>
    </row>
    <row r="4" spans="1:5" x14ac:dyDescent="0.2">
      <c r="A4" s="204" t="s">
        <v>422</v>
      </c>
      <c r="B4" s="200">
        <v>1.319</v>
      </c>
      <c r="C4" s="200"/>
      <c r="D4" s="200"/>
      <c r="E4" s="200"/>
    </row>
    <row r="5" spans="1:5" x14ac:dyDescent="0.2">
      <c r="A5" s="208"/>
      <c r="B5" s="200"/>
      <c r="C5" s="200"/>
      <c r="D5" s="200"/>
      <c r="E5" s="200"/>
    </row>
    <row r="6" spans="1:5" ht="63.75" x14ac:dyDescent="0.2">
      <c r="A6" s="208"/>
      <c r="B6" s="209" t="s">
        <v>423</v>
      </c>
      <c r="C6" s="210" t="s">
        <v>424</v>
      </c>
      <c r="D6" s="200"/>
      <c r="E6" s="200"/>
    </row>
    <row r="7" spans="1:5" x14ac:dyDescent="0.2">
      <c r="A7" s="204" t="s">
        <v>425</v>
      </c>
      <c r="B7" s="206">
        <v>800</v>
      </c>
      <c r="C7" s="206">
        <v>650</v>
      </c>
      <c r="D7" s="206"/>
      <c r="E7" s="207">
        <v>1450</v>
      </c>
    </row>
    <row r="8" spans="1:5" x14ac:dyDescent="0.2">
      <c r="A8" s="204" t="s">
        <v>426</v>
      </c>
      <c r="B8" s="200"/>
      <c r="C8" s="200"/>
      <c r="D8" s="200"/>
      <c r="E8" s="200">
        <v>13050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ColWidth="9.140625" defaultRowHeight="12.75" x14ac:dyDescent="0.2"/>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C24"/>
  <sheetViews>
    <sheetView workbookViewId="0">
      <selection activeCell="A9" sqref="A9"/>
    </sheetView>
  </sheetViews>
  <sheetFormatPr baseColWidth="10" defaultColWidth="9.140625" defaultRowHeight="12.75" x14ac:dyDescent="0.2"/>
  <cols>
    <col min="1" max="1" width="12.7109375" style="319" customWidth="1"/>
    <col min="2" max="2" width="62.85546875" style="319" customWidth="1"/>
    <col min="3" max="16384" width="9.140625" style="319"/>
  </cols>
  <sheetData>
    <row r="2" spans="1:3" ht="15" x14ac:dyDescent="0.25">
      <c r="A2" s="151" t="s">
        <v>427</v>
      </c>
    </row>
    <row r="4" spans="1:3" x14ac:dyDescent="0.2">
      <c r="A4" s="152" t="s">
        <v>151</v>
      </c>
      <c r="B4" s="153" t="s">
        <v>370</v>
      </c>
      <c r="C4" s="152" t="s">
        <v>371</v>
      </c>
    </row>
    <row r="5" spans="1:3" x14ac:dyDescent="0.2">
      <c r="A5" s="156">
        <v>42618</v>
      </c>
      <c r="B5" s="333" t="s">
        <v>428</v>
      </c>
      <c r="C5" s="157" t="s">
        <v>377</v>
      </c>
    </row>
    <row r="6" spans="1:3" ht="25.5" x14ac:dyDescent="0.2">
      <c r="A6" s="156">
        <v>42744</v>
      </c>
      <c r="B6" s="334" t="s">
        <v>429</v>
      </c>
      <c r="C6" s="157" t="s">
        <v>377</v>
      </c>
    </row>
    <row r="7" spans="1:3" ht="38.25" x14ac:dyDescent="0.2">
      <c r="A7" s="156">
        <v>42744</v>
      </c>
      <c r="B7" s="154" t="s">
        <v>430</v>
      </c>
      <c r="C7" s="157" t="s">
        <v>377</v>
      </c>
    </row>
    <row r="8" spans="1:3" ht="31.5" customHeight="1" x14ac:dyDescent="0.2">
      <c r="A8" s="156">
        <v>43006</v>
      </c>
      <c r="B8" s="335" t="s">
        <v>431</v>
      </c>
      <c r="C8" s="157" t="s">
        <v>377</v>
      </c>
    </row>
    <row r="9" spans="1:3" ht="38.25" x14ac:dyDescent="0.2">
      <c r="A9" s="156">
        <v>43293</v>
      </c>
      <c r="B9" s="373" t="s">
        <v>432</v>
      </c>
      <c r="C9" s="157" t="s">
        <v>377</v>
      </c>
    </row>
    <row r="10" spans="1:3" x14ac:dyDescent="0.2">
      <c r="A10" s="156"/>
      <c r="B10" s="155"/>
      <c r="C10" s="157"/>
    </row>
    <row r="11" spans="1:3" x14ac:dyDescent="0.2">
      <c r="A11" s="156"/>
      <c r="B11" s="155"/>
      <c r="C11" s="157"/>
    </row>
    <row r="12" spans="1:3" x14ac:dyDescent="0.2">
      <c r="A12" s="156"/>
      <c r="B12" s="155"/>
      <c r="C12" s="157"/>
    </row>
    <row r="13" spans="1:3" x14ac:dyDescent="0.2">
      <c r="A13" s="156"/>
      <c r="B13" s="155"/>
      <c r="C13" s="157"/>
    </row>
    <row r="14" spans="1:3" x14ac:dyDescent="0.2">
      <c r="A14" s="156"/>
      <c r="B14" s="155"/>
      <c r="C14" s="157"/>
    </row>
    <row r="15" spans="1:3" x14ac:dyDescent="0.2">
      <c r="A15" s="156"/>
      <c r="B15" s="155"/>
      <c r="C15" s="157"/>
    </row>
    <row r="16" spans="1:3" x14ac:dyDescent="0.2">
      <c r="A16" s="156"/>
      <c r="B16" s="155"/>
      <c r="C16" s="157"/>
    </row>
    <row r="17" spans="1:3" x14ac:dyDescent="0.2">
      <c r="A17" s="156"/>
      <c r="B17" s="155"/>
      <c r="C17" s="157"/>
    </row>
    <row r="18" spans="1:3" x14ac:dyDescent="0.2">
      <c r="A18" s="156"/>
      <c r="B18" s="155"/>
      <c r="C18" s="157"/>
    </row>
    <row r="19" spans="1:3" x14ac:dyDescent="0.2">
      <c r="A19" s="156"/>
      <c r="B19" s="155"/>
      <c r="C19" s="157"/>
    </row>
    <row r="20" spans="1:3" x14ac:dyDescent="0.2">
      <c r="A20" s="156"/>
      <c r="B20" s="155"/>
      <c r="C20" s="157"/>
    </row>
    <row r="21" spans="1:3" x14ac:dyDescent="0.2">
      <c r="A21" s="156"/>
      <c r="B21" s="155"/>
      <c r="C21" s="157"/>
    </row>
    <row r="22" spans="1:3" x14ac:dyDescent="0.2">
      <c r="A22" s="156"/>
      <c r="B22" s="155"/>
      <c r="C22" s="157"/>
    </row>
    <row r="23" spans="1:3" x14ac:dyDescent="0.2">
      <c r="A23" s="156"/>
      <c r="B23" s="155"/>
      <c r="C23" s="157"/>
    </row>
    <row r="24" spans="1:3" x14ac:dyDescent="0.2">
      <c r="A24" s="156"/>
      <c r="B24" s="155"/>
      <c r="C24" s="157"/>
    </row>
  </sheetData>
  <sheetProtection password="FF04"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16</vt:i4>
      </vt:variant>
      <vt:variant>
        <vt:lpstr>Navngitte områder</vt:lpstr>
      </vt:variant>
      <vt:variant>
        <vt:i4>8</vt:i4>
      </vt:variant>
    </vt:vector>
  </HeadingPairs>
  <TitlesOfParts>
    <vt:vector size="24" baseType="lpstr">
      <vt:lpstr>Registrering</vt:lpstr>
      <vt:lpstr>Budsjett</vt:lpstr>
      <vt:lpstr>Leiested</vt:lpstr>
      <vt:lpstr>Intern oversikt</vt:lpstr>
      <vt:lpstr>NFR-budsjett</vt:lpstr>
      <vt:lpstr>Intern oversikt andel</vt:lpstr>
      <vt:lpstr>EU-budsjett</vt:lpstr>
      <vt:lpstr>MSCA_Fellow (Euro)</vt:lpstr>
      <vt:lpstr>MSCA_Fellow</vt:lpstr>
      <vt:lpstr>Finansieringsgrunnlag MSCA</vt:lpstr>
      <vt:lpstr>Tabeller</vt:lpstr>
      <vt:lpstr>Endringslogg</vt:lpstr>
      <vt:lpstr>Finansiering</vt:lpstr>
      <vt:lpstr>Sheet1</vt:lpstr>
      <vt:lpstr>Sheet3</vt:lpstr>
      <vt:lpstr>Endringslogg1</vt:lpstr>
      <vt:lpstr>Budsjett!Utskriftsområde</vt:lpstr>
      <vt:lpstr>'Finansieringsgrunnlag MSCA'!Utskriftsområde</vt:lpstr>
      <vt:lpstr>'Intern oversikt'!Utskriftsområde</vt:lpstr>
      <vt:lpstr>'Intern oversikt andel'!Utskriftsområde</vt:lpstr>
      <vt:lpstr>Leiested!Utskriftsområde</vt:lpstr>
      <vt:lpstr>MSCA_Fellow!Utskriftsområde</vt:lpstr>
      <vt:lpstr>'MSCA_Fellow (Euro)'!Utskriftsområde</vt:lpstr>
      <vt:lpstr>Registrering!Utskriftsområde</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Mikkel Bolstad Dæhli</cp:lastModifiedBy>
  <cp:revision/>
  <dcterms:created xsi:type="dcterms:W3CDTF">2005-03-08T12:09:19Z</dcterms:created>
  <dcterms:modified xsi:type="dcterms:W3CDTF">2024-01-23T15:31:41Z</dcterms:modified>
  <cp:category/>
  <cp:contentStatus/>
</cp:coreProperties>
</file>