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328"/>
  <workbookPr updateLinks="never" codeName="ThisWorkbook" defaultThemeVersion="124226"/>
  <mc:AlternateContent xmlns:mc="http://schemas.openxmlformats.org/markup-compatibility/2006">
    <mc:Choice Requires="x15">
      <x15ac:absPath xmlns:x15ac="http://schemas.microsoft.com/office/spreadsheetml/2010/11/ac" url="https://uio-my.sharepoint.com/personal/mikkelbd_uio_no/Documents/"/>
    </mc:Choice>
  </mc:AlternateContent>
  <xr:revisionPtr revIDLastSave="0" documentId="8_{6C590B34-643C-4D74-A049-E62F8FDFA1A9}" xr6:coauthVersionLast="47" xr6:coauthVersionMax="47" xr10:uidLastSave="{00000000-0000-0000-0000-000000000000}"/>
  <bookViews>
    <workbookView xWindow="38280" yWindow="-120" windowWidth="38640" windowHeight="21240" tabRatio="884" xr2:uid="{00000000-000D-0000-FFFF-FFFF00000000}"/>
  </bookViews>
  <sheets>
    <sheet name="Registrering" sheetId="55" r:id="rId1"/>
    <sheet name="Budsjett" sheetId="30" r:id="rId2"/>
    <sheet name="Leiested" sheetId="52" state="hidden" r:id="rId3"/>
    <sheet name="Intern oversikt" sheetId="40" r:id="rId4"/>
    <sheet name="NFR-budsjett" sheetId="46" state="hidden" r:id="rId5"/>
    <sheet name="Intern oversikt andel" sheetId="48" state="hidden" r:id="rId6"/>
    <sheet name="EU-budsjett" sheetId="50" state="hidden" r:id="rId7"/>
    <sheet name="MSCA_Fellow (Euro)" sheetId="62" r:id="rId8"/>
    <sheet name="MSCA_Fellow - UTGÅR!" sheetId="58" state="hidden" r:id="rId9"/>
    <sheet name="Finansieringsgrunnlag MSCA" sheetId="57" r:id="rId10"/>
    <sheet name="Tabeller" sheetId="32" r:id="rId11"/>
    <sheet name="Endringslogg" sheetId="53" state="hidden" r:id="rId12"/>
    <sheet name="Finansiering" sheetId="41" state="hidden" r:id="rId13"/>
    <sheet name="Sheet1" sheetId="56" state="hidden" r:id="rId14"/>
    <sheet name="Sheet3" sheetId="59" state="hidden" r:id="rId15"/>
    <sheet name="Endringslogg1" sheetId="61" state="hidden" r:id="rId16"/>
  </sheets>
  <externalReferences>
    <externalReference r:id="rId17"/>
  </externalReferences>
  <definedNames>
    <definedName name="_xlnm.Print_Area" localSheetId="1">Budsjett!$A$2:$O$53</definedName>
    <definedName name="_xlnm.Print_Area" localSheetId="9">'Finansieringsgrunnlag MSCA'!$A$1:$R$35</definedName>
    <definedName name="_xlnm.Print_Area" localSheetId="3">'Intern oversikt'!$B$1:$J$40</definedName>
    <definedName name="_xlnm.Print_Area" localSheetId="5">'Intern oversikt andel'!$B$1:$M$29</definedName>
    <definedName name="_xlnm.Print_Area" localSheetId="2">Leiested!$A$1:$P$63</definedName>
    <definedName name="_xlnm.Print_Area" localSheetId="8">'MSCA_Fellow - UTGÅR!'!$B$1:$H$42</definedName>
    <definedName name="_xlnm.Print_Area" localSheetId="7">'MSCA_Fellow (Euro)'!$B$1:$J$45</definedName>
    <definedName name="_xlnm.Print_Area" localSheetId="0">Registrering!$A$1:$E$32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4" i="57" l="1"/>
  <c r="B35" i="57"/>
  <c r="I23" i="55"/>
  <c r="E3" i="30"/>
  <c r="F3" i="30" s="1"/>
  <c r="G3" i="30" s="1"/>
  <c r="H3" i="30" s="1"/>
  <c r="I3" i="30" s="1"/>
  <c r="J3" i="30" s="1"/>
  <c r="K3" i="30" s="1"/>
  <c r="K39" i="30"/>
  <c r="J39" i="30"/>
  <c r="I39" i="30"/>
  <c r="AX4" i="30"/>
  <c r="AC4" i="30" l="1"/>
  <c r="D2" i="62" l="1"/>
  <c r="D3" i="62"/>
  <c r="C7" i="58" l="1"/>
  <c r="C7" i="62"/>
  <c r="C6" i="62" l="1"/>
  <c r="C5" i="62"/>
  <c r="C4" i="62"/>
  <c r="C3" i="62"/>
  <c r="C2" i="62"/>
  <c r="C6" i="58"/>
  <c r="C9" i="58" l="1"/>
  <c r="C5" i="58"/>
  <c r="C4" i="58"/>
  <c r="C3" i="58"/>
  <c r="D3" i="58"/>
  <c r="C2" i="58"/>
  <c r="K25" i="40" l="1"/>
  <c r="K15" i="40"/>
  <c r="D13" i="40"/>
  <c r="F13" i="40"/>
  <c r="G13" i="40"/>
  <c r="H13" i="40"/>
  <c r="I13" i="40"/>
  <c r="J13" i="40"/>
  <c r="C13" i="40"/>
  <c r="H23" i="40" l="1"/>
  <c r="I23" i="40"/>
  <c r="J23" i="40"/>
  <c r="H12" i="40"/>
  <c r="I12" i="40"/>
  <c r="J12" i="40"/>
  <c r="G4" i="57"/>
  <c r="H4" i="57"/>
  <c r="I4" i="57"/>
  <c r="L4" i="30"/>
  <c r="C13" i="57" l="1"/>
  <c r="F23" i="40" l="1"/>
  <c r="G23" i="40"/>
  <c r="F12" i="40"/>
  <c r="G12" i="40"/>
  <c r="AU50" i="30"/>
  <c r="AU53" i="30" s="1"/>
  <c r="AV50" i="30"/>
  <c r="AV53" i="30" s="1"/>
  <c r="AV51" i="30"/>
  <c r="AU51" i="30"/>
  <c r="BC27" i="30"/>
  <c r="BD27" i="30"/>
  <c r="BE27" i="30"/>
  <c r="E4" i="57"/>
  <c r="F4" i="57"/>
  <c r="A37" i="30"/>
  <c r="M46" i="32"/>
  <c r="M45" i="32"/>
  <c r="B4" i="57" l="1"/>
  <c r="L5" i="30" l="1"/>
  <c r="AB5" i="30"/>
  <c r="AC5" i="30"/>
  <c r="L6" i="30"/>
  <c r="AB6" i="30"/>
  <c r="AC6" i="30"/>
  <c r="L7" i="30"/>
  <c r="AB7" i="30"/>
  <c r="AC7" i="30"/>
  <c r="L8" i="30"/>
  <c r="AB8" i="30"/>
  <c r="AC8" i="30"/>
  <c r="L9" i="30"/>
  <c r="AB9" i="30"/>
  <c r="AC9" i="30"/>
  <c r="L10" i="30"/>
  <c r="AB10" i="30"/>
  <c r="AC10" i="30"/>
  <c r="D13" i="30"/>
  <c r="L14" i="30"/>
  <c r="AB14" i="30"/>
  <c r="AC14" i="30"/>
  <c r="AO14" i="30"/>
  <c r="L15" i="30"/>
  <c r="AB15" i="30"/>
  <c r="AC15" i="30"/>
  <c r="AO15" i="30"/>
  <c r="L16" i="30"/>
  <c r="AB16" i="30"/>
  <c r="AC16" i="30"/>
  <c r="AO16" i="30"/>
  <c r="L17" i="30"/>
  <c r="AB17" i="30"/>
  <c r="AC17" i="30"/>
  <c r="AO17" i="30"/>
  <c r="L18" i="30"/>
  <c r="AB18" i="30"/>
  <c r="AC18" i="30"/>
  <c r="AO18" i="30"/>
  <c r="D19" i="30"/>
  <c r="E19" i="30"/>
  <c r="F19" i="30"/>
  <c r="L22" i="30"/>
  <c r="AB22" i="30"/>
  <c r="AC22" i="30"/>
  <c r="AO22" i="30"/>
  <c r="L23" i="30"/>
  <c r="AB23" i="30"/>
  <c r="AC23" i="30"/>
  <c r="AO23" i="30"/>
  <c r="L24" i="30"/>
  <c r="AB24" i="30"/>
  <c r="AC24" i="30"/>
  <c r="AO24" i="30"/>
  <c r="L25" i="30"/>
  <c r="AB25" i="30"/>
  <c r="AC25" i="30"/>
  <c r="AO25" i="30"/>
  <c r="L26" i="30"/>
  <c r="AB26" i="30"/>
  <c r="AC26" i="30"/>
  <c r="AO26" i="30"/>
  <c r="D27" i="30"/>
  <c r="E27" i="30"/>
  <c r="F27" i="30"/>
  <c r="L30" i="30"/>
  <c r="AB30" i="30"/>
  <c r="AC30" i="30"/>
  <c r="AO30" i="30"/>
  <c r="L31" i="30"/>
  <c r="AB31" i="30"/>
  <c r="AC31" i="30"/>
  <c r="AO31" i="30"/>
  <c r="L32" i="30"/>
  <c r="AB32" i="30"/>
  <c r="AC32" i="30"/>
  <c r="AO32" i="30"/>
  <c r="D33" i="30"/>
  <c r="E33" i="30"/>
  <c r="F33" i="30"/>
  <c r="D11" i="30"/>
  <c r="E11" i="30"/>
  <c r="F11" i="30"/>
  <c r="C4" i="57"/>
  <c r="D4" i="57"/>
  <c r="AO33" i="30" l="1"/>
  <c r="L19" i="30"/>
  <c r="AO19" i="30"/>
  <c r="D21" i="30"/>
  <c r="AO21" i="30" s="1"/>
  <c r="AX21" i="30" s="1"/>
  <c r="BC21" i="30" s="1"/>
  <c r="AO13" i="30"/>
  <c r="AX13" i="30" s="1"/>
  <c r="BC13" i="30" s="1"/>
  <c r="L27" i="30"/>
  <c r="L33" i="30"/>
  <c r="AO27" i="30"/>
  <c r="A30" i="55"/>
  <c r="C34" i="57"/>
  <c r="C35" i="57"/>
  <c r="K35" i="57"/>
  <c r="K20" i="57" s="1"/>
  <c r="I35" i="57"/>
  <c r="I20" i="57" s="1"/>
  <c r="C7" i="57" s="1"/>
  <c r="G35" i="57"/>
  <c r="G20" i="57" s="1"/>
  <c r="E35" i="57"/>
  <c r="E20" i="57" s="1"/>
  <c r="K34" i="57"/>
  <c r="K19" i="57" s="1"/>
  <c r="I34" i="57"/>
  <c r="I19" i="57" s="1"/>
  <c r="G34" i="57"/>
  <c r="G19" i="57" s="1"/>
  <c r="D6" i="57" s="1"/>
  <c r="E34" i="57"/>
  <c r="E19" i="57" s="1"/>
  <c r="J20" i="57"/>
  <c r="H20" i="57"/>
  <c r="F20" i="57"/>
  <c r="D20" i="57"/>
  <c r="J19" i="57"/>
  <c r="H19" i="57"/>
  <c r="F19" i="57"/>
  <c r="D19" i="57"/>
  <c r="C37" i="57" l="1"/>
  <c r="G39" i="30"/>
  <c r="AR41" i="30" s="1"/>
  <c r="F17" i="40" s="1"/>
  <c r="F39" i="30"/>
  <c r="E39" i="30"/>
  <c r="D39" i="30"/>
  <c r="H39" i="30"/>
  <c r="C19" i="62"/>
  <c r="K19" i="62"/>
  <c r="L19" i="62" s="1"/>
  <c r="I19" i="62"/>
  <c r="J19" i="62" s="1"/>
  <c r="G19" i="62"/>
  <c r="H19" i="62" s="1"/>
  <c r="E19" i="62"/>
  <c r="F19" i="62" s="1"/>
  <c r="D8" i="57"/>
  <c r="D7" i="57"/>
  <c r="H8" i="57"/>
  <c r="I8" i="57"/>
  <c r="G8" i="57"/>
  <c r="E8" i="57"/>
  <c r="F8" i="57"/>
  <c r="B8" i="57"/>
  <c r="C19" i="57"/>
  <c r="D37" i="57"/>
  <c r="K38" i="30"/>
  <c r="AV40" i="30" s="1"/>
  <c r="J16" i="40" s="1"/>
  <c r="J38" i="30"/>
  <c r="AU40" i="30" s="1"/>
  <c r="I16" i="40" s="1"/>
  <c r="I38" i="30"/>
  <c r="AT40" i="30" s="1"/>
  <c r="H16" i="40" s="1"/>
  <c r="H38" i="30"/>
  <c r="AS40" i="30" s="1"/>
  <c r="G16" i="40" s="1"/>
  <c r="G38" i="30"/>
  <c r="AR40" i="30" s="1"/>
  <c r="F16" i="40" s="1"/>
  <c r="F38" i="30"/>
  <c r="E38" i="30"/>
  <c r="D38" i="30"/>
  <c r="H7" i="57"/>
  <c r="G7" i="57"/>
  <c r="I7" i="57"/>
  <c r="F7" i="57"/>
  <c r="E7" i="57"/>
  <c r="B7" i="57"/>
  <c r="H6" i="57"/>
  <c r="I6" i="57"/>
  <c r="G6" i="57"/>
  <c r="F6" i="57"/>
  <c r="E6" i="57"/>
  <c r="B6" i="57"/>
  <c r="C32" i="62" s="1"/>
  <c r="C6" i="57"/>
  <c r="C38" i="57"/>
  <c r="D38" i="57" s="1"/>
  <c r="C8" i="57"/>
  <c r="M19" i="57"/>
  <c r="G14" i="58"/>
  <c r="AS41" i="30"/>
  <c r="G17" i="40" s="1"/>
  <c r="AT41" i="30"/>
  <c r="H17" i="40" s="1"/>
  <c r="AV41" i="30"/>
  <c r="J17" i="40" s="1"/>
  <c r="AU41" i="30"/>
  <c r="I17" i="40" s="1"/>
  <c r="C15" i="58"/>
  <c r="D15" i="58"/>
  <c r="E15" i="58"/>
  <c r="F15" i="58"/>
  <c r="G15" i="58"/>
  <c r="H15" i="58"/>
  <c r="I15" i="58"/>
  <c r="J15" i="58"/>
  <c r="B20" i="57"/>
  <c r="L20" i="57" s="1"/>
  <c r="D29" i="30"/>
  <c r="AO29" i="30" s="1"/>
  <c r="AX29" i="30" s="1"/>
  <c r="BC29" i="30" s="1"/>
  <c r="BJ13" i="30"/>
  <c r="BJ21" i="30"/>
  <c r="C20" i="57"/>
  <c r="B19" i="57"/>
  <c r="L19" i="57" s="1"/>
  <c r="K18" i="62" l="1"/>
  <c r="L18" i="62" s="1"/>
  <c r="I18" i="62"/>
  <c r="J18" i="62" s="1"/>
  <c r="G18" i="62"/>
  <c r="H18" i="62" s="1"/>
  <c r="E18" i="62"/>
  <c r="F18" i="62" s="1"/>
  <c r="C18" i="62"/>
  <c r="K32" i="62"/>
  <c r="L32" i="62" s="1"/>
  <c r="K33" i="62"/>
  <c r="D32" i="62"/>
  <c r="D19" i="62"/>
  <c r="N19" i="62" s="1"/>
  <c r="M19" i="62"/>
  <c r="I33" i="62"/>
  <c r="J33" i="62" s="1"/>
  <c r="I32" i="62"/>
  <c r="J32" i="62" s="1"/>
  <c r="G33" i="62"/>
  <c r="H33" i="62" s="1"/>
  <c r="G32" i="62"/>
  <c r="H32" i="62" s="1"/>
  <c r="E33" i="62"/>
  <c r="F33" i="62" s="1"/>
  <c r="E32" i="62"/>
  <c r="F32" i="62" s="1"/>
  <c r="D14" i="58"/>
  <c r="M20" i="57"/>
  <c r="J14" i="58"/>
  <c r="F14" i="58"/>
  <c r="I14" i="58"/>
  <c r="H14" i="58"/>
  <c r="C14" i="58"/>
  <c r="E14" i="58"/>
  <c r="H29" i="58"/>
  <c r="H30" i="58" s="1"/>
  <c r="I29" i="58"/>
  <c r="I30" i="58" s="1"/>
  <c r="J29" i="58"/>
  <c r="J30" i="58" s="1"/>
  <c r="K15" i="58"/>
  <c r="C29" i="58"/>
  <c r="C30" i="58" s="1"/>
  <c r="C33" i="62"/>
  <c r="AR39" i="30"/>
  <c r="AR42" i="30" s="1"/>
  <c r="F29" i="58"/>
  <c r="AQ39" i="30"/>
  <c r="E29" i="58"/>
  <c r="AS39" i="30"/>
  <c r="AS42" i="30" s="1"/>
  <c r="G29" i="58"/>
  <c r="AP39" i="30"/>
  <c r="D29" i="58"/>
  <c r="D37" i="30"/>
  <c r="C27" i="58" s="1"/>
  <c r="AU39" i="30"/>
  <c r="AU42" i="30" s="1"/>
  <c r="J37" i="30"/>
  <c r="I27" i="58" s="1"/>
  <c r="AT39" i="30"/>
  <c r="AT42" i="30" s="1"/>
  <c r="I37" i="30"/>
  <c r="H27" i="58" s="1"/>
  <c r="AV39" i="30"/>
  <c r="AV42" i="30" s="1"/>
  <c r="K37" i="30"/>
  <c r="J27" i="58" s="1"/>
  <c r="AO39" i="30"/>
  <c r="J6" i="57"/>
  <c r="J7" i="57"/>
  <c r="J8" i="57"/>
  <c r="H37" i="30"/>
  <c r="G27" i="58" s="1"/>
  <c r="G37" i="30"/>
  <c r="F27" i="58" s="1"/>
  <c r="E37" i="30"/>
  <c r="F37" i="30"/>
  <c r="BJ29" i="30"/>
  <c r="G5" i="57" l="1"/>
  <c r="H5" i="57"/>
  <c r="I10" i="58" s="1"/>
  <c r="I13" i="58" s="1"/>
  <c r="I5" i="57"/>
  <c r="J10" i="58" s="1"/>
  <c r="J13" i="58" s="1"/>
  <c r="E5" i="57"/>
  <c r="I12" i="62" s="1"/>
  <c r="F5" i="57"/>
  <c r="K12" i="62" s="1"/>
  <c r="B5" i="57"/>
  <c r="C12" i="62" s="1"/>
  <c r="C5" i="57"/>
  <c r="E12" i="62" s="1"/>
  <c r="D5" i="57"/>
  <c r="G12" i="62" s="1"/>
  <c r="L33" i="62"/>
  <c r="K34" i="62"/>
  <c r="L34" i="62" s="1"/>
  <c r="M32" i="62"/>
  <c r="D33" i="62"/>
  <c r="M33" i="62"/>
  <c r="D18" i="62"/>
  <c r="N18" i="62" s="1"/>
  <c r="M18" i="62"/>
  <c r="N32" i="62"/>
  <c r="G34" i="62"/>
  <c r="G37" i="62" s="1"/>
  <c r="H37" i="62" s="1"/>
  <c r="E34" i="62"/>
  <c r="I34" i="62"/>
  <c r="J34" i="62" s="1"/>
  <c r="C34" i="62"/>
  <c r="D27" i="58"/>
  <c r="E27" i="58"/>
  <c r="K14" i="58"/>
  <c r="E14" i="40"/>
  <c r="D14" i="40"/>
  <c r="I33" i="58"/>
  <c r="J33" i="58"/>
  <c r="H33" i="58"/>
  <c r="C33" i="58"/>
  <c r="D30" i="58"/>
  <c r="D33" i="58" s="1"/>
  <c r="G30" i="58"/>
  <c r="K29" i="58"/>
  <c r="E30" i="58"/>
  <c r="F30" i="58"/>
  <c r="I40" i="30"/>
  <c r="H14" i="40"/>
  <c r="J14" i="40"/>
  <c r="K40" i="30"/>
  <c r="J40" i="30"/>
  <c r="I14" i="40"/>
  <c r="O37" i="30"/>
  <c r="AW39" i="30"/>
  <c r="F14" i="40"/>
  <c r="G40" i="30"/>
  <c r="G14" i="40"/>
  <c r="H40" i="30"/>
  <c r="C14" i="40"/>
  <c r="E40" i="30"/>
  <c r="F40" i="30"/>
  <c r="I9" i="57" l="1"/>
  <c r="K42" i="30" s="1"/>
  <c r="J8" i="40" s="1"/>
  <c r="J10" i="40" s="1"/>
  <c r="H9" i="57"/>
  <c r="J42" i="30" s="1"/>
  <c r="I8" i="40" s="1"/>
  <c r="I10" i="40" s="1"/>
  <c r="K37" i="62"/>
  <c r="K38" i="62" s="1"/>
  <c r="L38" i="62" s="1"/>
  <c r="K17" i="62"/>
  <c r="L17" i="62" s="1"/>
  <c r="L12" i="62"/>
  <c r="N33" i="62"/>
  <c r="M12" i="62"/>
  <c r="D34" i="62"/>
  <c r="M34" i="62"/>
  <c r="G38" i="62"/>
  <c r="G36" i="62" s="1"/>
  <c r="H36" i="62" s="1"/>
  <c r="I37" i="62"/>
  <c r="I38" i="62" s="1"/>
  <c r="J38" i="62" s="1"/>
  <c r="H34" i="62"/>
  <c r="E17" i="62"/>
  <c r="F12" i="62"/>
  <c r="I17" i="62"/>
  <c r="J12" i="62"/>
  <c r="G17" i="62"/>
  <c r="H12" i="62"/>
  <c r="C17" i="62"/>
  <c r="D12" i="62"/>
  <c r="E37" i="62"/>
  <c r="F34" i="62"/>
  <c r="C37" i="62"/>
  <c r="F10" i="58"/>
  <c r="F13" i="58" s="1"/>
  <c r="G10" i="58"/>
  <c r="G13" i="58" s="1"/>
  <c r="G9" i="57"/>
  <c r="I42" i="30" s="1"/>
  <c r="H8" i="40" s="1"/>
  <c r="H10" i="40" s="1"/>
  <c r="H10" i="58"/>
  <c r="H13" i="58" s="1"/>
  <c r="C10" i="58"/>
  <c r="C13" i="58" s="1"/>
  <c r="B9" i="57"/>
  <c r="D42" i="30" s="1"/>
  <c r="J34" i="58"/>
  <c r="J32" i="58" s="1"/>
  <c r="I34" i="58"/>
  <c r="I32" i="58" s="1"/>
  <c r="C34" i="58"/>
  <c r="C32" i="58" s="1"/>
  <c r="K27" i="58"/>
  <c r="E33" i="58"/>
  <c r="H34" i="58"/>
  <c r="H32" i="58" s="1"/>
  <c r="G33" i="58"/>
  <c r="F33" i="58"/>
  <c r="K30" i="58"/>
  <c r="D34" i="58"/>
  <c r="D32" i="58" s="1"/>
  <c r="K14" i="40"/>
  <c r="J5" i="57"/>
  <c r="J9" i="57" s="1"/>
  <c r="C9" i="57"/>
  <c r="D10" i="58"/>
  <c r="D9" i="57"/>
  <c r="E10" i="58"/>
  <c r="E13" i="58" s="1"/>
  <c r="E9" i="57"/>
  <c r="G42" i="30" s="1"/>
  <c r="F8" i="40" s="1"/>
  <c r="F10" i="40" s="1"/>
  <c r="F9" i="57"/>
  <c r="H42" i="30" s="1"/>
  <c r="G8" i="40" s="1"/>
  <c r="G10" i="40" s="1"/>
  <c r="D40" i="30"/>
  <c r="L37" i="62" l="1"/>
  <c r="L36" i="62" s="1"/>
  <c r="M37" i="62"/>
  <c r="K36" i="62"/>
  <c r="N34" i="62"/>
  <c r="N12" i="62"/>
  <c r="M17" i="62"/>
  <c r="J37" i="62"/>
  <c r="H38" i="62"/>
  <c r="D17" i="62"/>
  <c r="I36" i="62"/>
  <c r="J36" i="62" s="1"/>
  <c r="J17" i="62"/>
  <c r="F37" i="62"/>
  <c r="E38" i="62"/>
  <c r="F17" i="62"/>
  <c r="C38" i="62"/>
  <c r="D37" i="62"/>
  <c r="H17" i="62"/>
  <c r="D13" i="58"/>
  <c r="K13" i="58" s="1"/>
  <c r="F34" i="58"/>
  <c r="F32" i="58" s="1"/>
  <c r="G34" i="58"/>
  <c r="G32" i="58" s="1"/>
  <c r="E34" i="58"/>
  <c r="K33" i="58"/>
  <c r="K10" i="58"/>
  <c r="R15" i="30"/>
  <c r="AO41" i="30"/>
  <c r="D38" i="62" l="1"/>
  <c r="M38" i="62"/>
  <c r="N37" i="62"/>
  <c r="N17" i="62"/>
  <c r="E36" i="62"/>
  <c r="F36" i="62" s="1"/>
  <c r="F38" i="62"/>
  <c r="C36" i="62"/>
  <c r="K34" i="58"/>
  <c r="K32" i="58" s="1"/>
  <c r="E32" i="58"/>
  <c r="C17" i="40"/>
  <c r="AO40" i="30"/>
  <c r="B3" i="57"/>
  <c r="N38" i="62" l="1"/>
  <c r="D36" i="62"/>
  <c r="N36" i="62" s="1"/>
  <c r="M36" i="62"/>
  <c r="C16" i="40"/>
  <c r="AO42" i="30"/>
  <c r="B40" i="40"/>
  <c r="H31" i="40" l="1"/>
  <c r="E31" i="40"/>
  <c r="C1" i="52" l="1"/>
  <c r="C3" i="40"/>
  <c r="C2" i="40"/>
  <c r="C1" i="40"/>
  <c r="E40" i="40"/>
  <c r="C34" i="40"/>
  <c r="C43" i="30"/>
  <c r="C42" i="30"/>
  <c r="J34" i="32"/>
  <c r="J33" i="32" s="1"/>
  <c r="I34" i="32"/>
  <c r="I33" i="32" s="1"/>
  <c r="AD4" i="30" s="1"/>
  <c r="K33" i="32" l="1"/>
  <c r="L33" i="32" s="1"/>
  <c r="M33" i="32" s="1"/>
  <c r="N33" i="32" s="1"/>
  <c r="O33" i="32" s="1"/>
  <c r="P33" i="32" s="1"/>
  <c r="K8" i="32"/>
  <c r="AG4" i="30"/>
  <c r="AH4" i="30"/>
  <c r="K9" i="32"/>
  <c r="K10" i="32"/>
  <c r="K11" i="32"/>
  <c r="AY4" i="30"/>
  <c r="AP25" i="30"/>
  <c r="AP23" i="30"/>
  <c r="AP15" i="30"/>
  <c r="AP14" i="30"/>
  <c r="AP18" i="30"/>
  <c r="AP26" i="30"/>
  <c r="AP17" i="30"/>
  <c r="AP24" i="30"/>
  <c r="AP22" i="30"/>
  <c r="AP31" i="30"/>
  <c r="AP32" i="30"/>
  <c r="AP16" i="30"/>
  <c r="AP30" i="30"/>
  <c r="AD32" i="30"/>
  <c r="AD16" i="30"/>
  <c r="AD18" i="30"/>
  <c r="AD6" i="30"/>
  <c r="AD8" i="30"/>
  <c r="AD23" i="30"/>
  <c r="AE8" i="30"/>
  <c r="AD26" i="30"/>
  <c r="AD22" i="30"/>
  <c r="AD31" i="30"/>
  <c r="AD14" i="30"/>
  <c r="AD5" i="30"/>
  <c r="AE7" i="30"/>
  <c r="AD15" i="30"/>
  <c r="AD17" i="30"/>
  <c r="AD9" i="30"/>
  <c r="AD7" i="30"/>
  <c r="AE6" i="30"/>
  <c r="AE5" i="30"/>
  <c r="AD10" i="30"/>
  <c r="AE9" i="30"/>
  <c r="AE10" i="30"/>
  <c r="AD25" i="30"/>
  <c r="AD24" i="30"/>
  <c r="AD30" i="30"/>
  <c r="D29" i="55"/>
  <c r="C29" i="55"/>
  <c r="G24" i="62" l="1"/>
  <c r="C24" i="62"/>
  <c r="I24" i="62"/>
  <c r="E24" i="62"/>
  <c r="F24" i="62" s="1"/>
  <c r="K24" i="62"/>
  <c r="K23" i="62"/>
  <c r="G23" i="62"/>
  <c r="E23" i="62"/>
  <c r="F23" i="62" s="1"/>
  <c r="C23" i="62"/>
  <c r="I23" i="62"/>
  <c r="L9" i="32"/>
  <c r="L11" i="32"/>
  <c r="L10" i="32"/>
  <c r="L8" i="32"/>
  <c r="AZ4" i="30" s="1"/>
  <c r="AP33" i="30"/>
  <c r="AG7" i="30"/>
  <c r="AF7" i="30"/>
  <c r="AH7" i="30"/>
  <c r="AH9" i="30"/>
  <c r="AF9" i="30"/>
  <c r="AG9" i="30"/>
  <c r="AH8" i="30"/>
  <c r="AF8" i="30"/>
  <c r="AG8" i="30"/>
  <c r="AF10" i="30"/>
  <c r="AG10" i="30"/>
  <c r="AH10" i="30"/>
  <c r="AG5" i="30"/>
  <c r="AF5" i="30"/>
  <c r="AH5" i="30"/>
  <c r="AH6" i="30"/>
  <c r="AF6" i="30"/>
  <c r="AG6" i="30"/>
  <c r="AP27" i="30"/>
  <c r="AP19" i="30"/>
  <c r="AQ16" i="30"/>
  <c r="M16" i="30" s="1"/>
  <c r="AQ30" i="30"/>
  <c r="AQ25" i="30"/>
  <c r="AQ15" i="30"/>
  <c r="M15" i="30" s="1"/>
  <c r="AQ14" i="30"/>
  <c r="AQ26" i="30"/>
  <c r="AQ23" i="30"/>
  <c r="AQ18" i="30"/>
  <c r="M18" i="30" s="1"/>
  <c r="AQ17" i="30"/>
  <c r="M17" i="30" s="1"/>
  <c r="AQ24" i="30"/>
  <c r="AQ22" i="30"/>
  <c r="AQ31" i="30"/>
  <c r="M31" i="30" s="1"/>
  <c r="AQ32" i="30"/>
  <c r="M32" i="30" s="1"/>
  <c r="AK16" i="30"/>
  <c r="AL16" i="30" s="1"/>
  <c r="AK30" i="30"/>
  <c r="AK31" i="30"/>
  <c r="AK14" i="30"/>
  <c r="AL14" i="30" s="1"/>
  <c r="AK24" i="30"/>
  <c r="AL24" i="30" s="1"/>
  <c r="AK15" i="30"/>
  <c r="AL15" i="30" s="1"/>
  <c r="AK32" i="30"/>
  <c r="AK18" i="30"/>
  <c r="AL18" i="30" s="1"/>
  <c r="AK17" i="30"/>
  <c r="AL17" i="30" s="1"/>
  <c r="AK22" i="30"/>
  <c r="AL22" i="30" s="1"/>
  <c r="AK26" i="30"/>
  <c r="AL26" i="30" s="1"/>
  <c r="AK23" i="30"/>
  <c r="AL23" i="30" s="1"/>
  <c r="AK25" i="30"/>
  <c r="AL25" i="30" s="1"/>
  <c r="F42" i="30"/>
  <c r="N10" i="32" l="1"/>
  <c r="N9" i="32"/>
  <c r="N8" i="32"/>
  <c r="BB4" i="30" s="1"/>
  <c r="N11" i="32"/>
  <c r="M11" i="32"/>
  <c r="M10" i="32"/>
  <c r="M9" i="32"/>
  <c r="M8" i="32"/>
  <c r="BA4" i="30" s="1"/>
  <c r="M23" i="30"/>
  <c r="E42" i="30"/>
  <c r="O42" i="30" s="1"/>
  <c r="AQ33" i="30"/>
  <c r="AW33" i="30" s="1"/>
  <c r="AI9" i="30"/>
  <c r="AQ9" i="30" s="1"/>
  <c r="AI8" i="30"/>
  <c r="AP8" i="30" s="1"/>
  <c r="AI6" i="30"/>
  <c r="AQ6" i="30" s="1"/>
  <c r="AI10" i="30"/>
  <c r="AO10" i="30" s="1"/>
  <c r="AI5" i="30"/>
  <c r="AP5" i="30" s="1"/>
  <c r="M26" i="30"/>
  <c r="AI7" i="30"/>
  <c r="AP7" i="30" s="1"/>
  <c r="AQ27" i="30"/>
  <c r="AW27" i="30" s="1"/>
  <c r="M25" i="30"/>
  <c r="AQ19" i="30"/>
  <c r="AW19" i="30" s="1"/>
  <c r="M14" i="30"/>
  <c r="M19" i="30" s="1"/>
  <c r="M30" i="30"/>
  <c r="M33" i="30" s="1"/>
  <c r="M24" i="30"/>
  <c r="M22" i="30"/>
  <c r="H11" i="41"/>
  <c r="I11" i="41" s="1"/>
  <c r="J11" i="41" s="1"/>
  <c r="K11" i="41" s="1"/>
  <c r="L11" i="41" s="1"/>
  <c r="H14" i="41"/>
  <c r="I14" i="41" s="1"/>
  <c r="J14" i="41" s="1"/>
  <c r="K14" i="41" s="1"/>
  <c r="L14" i="41" s="1"/>
  <c r="H9" i="41"/>
  <c r="I9" i="41" s="1"/>
  <c r="J9" i="41" s="1"/>
  <c r="K9" i="41" s="1"/>
  <c r="L9" i="41" s="1"/>
  <c r="H8" i="41"/>
  <c r="I8" i="41" s="1"/>
  <c r="J8" i="41" s="1"/>
  <c r="K8" i="41" s="1"/>
  <c r="L8" i="41" s="1"/>
  <c r="H7" i="41"/>
  <c r="I7" i="41" s="1"/>
  <c r="J7" i="41" s="1"/>
  <c r="K7" i="41" s="1"/>
  <c r="L7" i="41" s="1"/>
  <c r="D12" i="41"/>
  <c r="D13" i="41" s="1"/>
  <c r="E12" i="41"/>
  <c r="E13" i="41" s="1"/>
  <c r="F12" i="41"/>
  <c r="F13" i="41" s="1"/>
  <c r="G12" i="41"/>
  <c r="G13" i="41" s="1"/>
  <c r="P8" i="32" l="1"/>
  <c r="BD4" i="30" s="1"/>
  <c r="P11" i="32"/>
  <c r="P10" i="32"/>
  <c r="P9" i="32"/>
  <c r="O8" i="32"/>
  <c r="BC4" i="30" s="1"/>
  <c r="O10" i="32"/>
  <c r="O9" i="32"/>
  <c r="O11" i="32"/>
  <c r="AO9" i="30"/>
  <c r="AK8" i="30"/>
  <c r="AL8" i="30" s="1"/>
  <c r="AK9" i="30"/>
  <c r="AL9" i="30" s="1"/>
  <c r="AO8" i="30"/>
  <c r="AP10" i="30"/>
  <c r="AP9" i="30"/>
  <c r="AO5" i="30"/>
  <c r="AQ10" i="30"/>
  <c r="AQ8" i="30"/>
  <c r="AK6" i="30"/>
  <c r="AL6" i="30" s="1"/>
  <c r="AO6" i="30"/>
  <c r="AQ5" i="30"/>
  <c r="AP6" i="30"/>
  <c r="AK7" i="30"/>
  <c r="AL7" i="30" s="1"/>
  <c r="AK5" i="30"/>
  <c r="AL5" i="30" s="1"/>
  <c r="AQ7" i="30"/>
  <c r="AK10" i="30"/>
  <c r="AL10" i="30" s="1"/>
  <c r="AO7" i="30"/>
  <c r="M27" i="30"/>
  <c r="M16" i="46"/>
  <c r="M17" i="46"/>
  <c r="N14" i="46"/>
  <c r="N16" i="46"/>
  <c r="N17" i="46"/>
  <c r="N13" i="46"/>
  <c r="Q10" i="32" l="1"/>
  <c r="Q11" i="32"/>
  <c r="Q9" i="32"/>
  <c r="Q8" i="32"/>
  <c r="BE4" i="30" s="1"/>
  <c r="N34" i="30" s="1"/>
  <c r="M9" i="30"/>
  <c r="M10" i="30"/>
  <c r="M8" i="30"/>
  <c r="M6" i="30"/>
  <c r="M7" i="30"/>
  <c r="M5" i="30"/>
  <c r="E7" i="46"/>
  <c r="F7" i="46"/>
  <c r="G7" i="46"/>
  <c r="H7" i="46"/>
  <c r="I7" i="46"/>
  <c r="J7" i="46"/>
  <c r="K7" i="46"/>
  <c r="L7" i="46"/>
  <c r="D7" i="46"/>
  <c r="C7" i="46"/>
  <c r="E11" i="52" l="1"/>
  <c r="D6" i="41" l="1"/>
  <c r="E6" i="41" s="1"/>
  <c r="F6" i="41" s="1"/>
  <c r="G6" i="41" s="1"/>
  <c r="H6" i="41" s="1"/>
  <c r="I6" i="41" s="1"/>
  <c r="J6" i="41" s="1"/>
  <c r="K6" i="41" s="1"/>
  <c r="L6" i="41" s="1"/>
  <c r="N51" i="52" l="1"/>
  <c r="M51" i="52"/>
  <c r="L51" i="52"/>
  <c r="K51" i="52"/>
  <c r="J51" i="52"/>
  <c r="I51" i="52"/>
  <c r="H51" i="52"/>
  <c r="G51" i="52"/>
  <c r="F51" i="52"/>
  <c r="E51" i="52"/>
  <c r="N63" i="52"/>
  <c r="M63" i="52"/>
  <c r="L63" i="52"/>
  <c r="K63" i="52"/>
  <c r="J63" i="52"/>
  <c r="I63" i="52"/>
  <c r="H63" i="52"/>
  <c r="G63" i="52"/>
  <c r="F63" i="52"/>
  <c r="E63" i="52"/>
  <c r="N59" i="52"/>
  <c r="M59" i="52"/>
  <c r="L59" i="52"/>
  <c r="K59" i="52"/>
  <c r="J59" i="52"/>
  <c r="I59" i="52"/>
  <c r="H59" i="52"/>
  <c r="G59" i="52"/>
  <c r="F59" i="52"/>
  <c r="E59" i="52"/>
  <c r="N55" i="52"/>
  <c r="M55" i="52"/>
  <c r="L55" i="52"/>
  <c r="K55" i="52"/>
  <c r="J55" i="52"/>
  <c r="I55" i="52"/>
  <c r="H55" i="52"/>
  <c r="G55" i="52"/>
  <c r="F55" i="52"/>
  <c r="E55" i="52"/>
  <c r="N47" i="52"/>
  <c r="M47" i="52"/>
  <c r="L47" i="52"/>
  <c r="K47" i="52"/>
  <c r="J47" i="52"/>
  <c r="I47" i="52"/>
  <c r="H47" i="52"/>
  <c r="G47" i="52"/>
  <c r="F47" i="52"/>
  <c r="E47" i="52"/>
  <c r="N43" i="52"/>
  <c r="M43" i="52"/>
  <c r="L43" i="52"/>
  <c r="K43" i="52"/>
  <c r="J43" i="52"/>
  <c r="I43" i="52"/>
  <c r="H43" i="52"/>
  <c r="G43" i="52"/>
  <c r="F43" i="52"/>
  <c r="E43" i="52"/>
  <c r="N39" i="52"/>
  <c r="M39" i="52"/>
  <c r="L39" i="52"/>
  <c r="K39" i="52"/>
  <c r="J39" i="52"/>
  <c r="I39" i="52"/>
  <c r="H39" i="52"/>
  <c r="G39" i="52"/>
  <c r="F39" i="52"/>
  <c r="E39" i="52"/>
  <c r="N35" i="52"/>
  <c r="M35" i="52"/>
  <c r="L35" i="52"/>
  <c r="K35" i="52"/>
  <c r="J35" i="52"/>
  <c r="I35" i="52"/>
  <c r="H35" i="52"/>
  <c r="G35" i="52"/>
  <c r="F35" i="52"/>
  <c r="E35" i="52"/>
  <c r="N31" i="52"/>
  <c r="M31" i="52"/>
  <c r="L31" i="52"/>
  <c r="K31" i="52"/>
  <c r="J31" i="52"/>
  <c r="I31" i="52"/>
  <c r="H31" i="52"/>
  <c r="G31" i="52"/>
  <c r="F31" i="52"/>
  <c r="E31" i="52"/>
  <c r="N27" i="52"/>
  <c r="M27" i="52"/>
  <c r="L27" i="52"/>
  <c r="K27" i="52"/>
  <c r="J27" i="52"/>
  <c r="I27" i="52"/>
  <c r="H27" i="52"/>
  <c r="G27" i="52"/>
  <c r="F27" i="52"/>
  <c r="E27" i="52"/>
  <c r="N23" i="52"/>
  <c r="M23" i="52"/>
  <c r="L23" i="52"/>
  <c r="K23" i="52"/>
  <c r="J23" i="52"/>
  <c r="I23" i="52"/>
  <c r="H23" i="52"/>
  <c r="G23" i="52"/>
  <c r="F23" i="52"/>
  <c r="E23" i="52"/>
  <c r="N19" i="52"/>
  <c r="M19" i="52"/>
  <c r="L19" i="52"/>
  <c r="K19" i="52"/>
  <c r="J19" i="52"/>
  <c r="I19" i="52"/>
  <c r="H19" i="52"/>
  <c r="G19" i="52"/>
  <c r="F19" i="52"/>
  <c r="E19" i="52"/>
  <c r="N15" i="52"/>
  <c r="M15" i="52"/>
  <c r="L15" i="52"/>
  <c r="K15" i="52"/>
  <c r="J15" i="52"/>
  <c r="I15" i="52"/>
  <c r="H15" i="52"/>
  <c r="G15" i="52"/>
  <c r="F15" i="52"/>
  <c r="E15" i="52"/>
  <c r="N11" i="52"/>
  <c r="M11" i="52"/>
  <c r="L11" i="52"/>
  <c r="K11" i="52"/>
  <c r="J11" i="52"/>
  <c r="I11" i="52"/>
  <c r="H11" i="52"/>
  <c r="G11" i="52"/>
  <c r="F11" i="52"/>
  <c r="N7" i="52"/>
  <c r="M7" i="52"/>
  <c r="L7" i="52"/>
  <c r="K7" i="52"/>
  <c r="J7" i="52"/>
  <c r="I7" i="52"/>
  <c r="H7" i="52"/>
  <c r="G7" i="52"/>
  <c r="F7" i="52"/>
  <c r="E7" i="52"/>
  <c r="O4" i="52"/>
  <c r="O59" i="52" l="1"/>
  <c r="O51" i="52"/>
  <c r="O47" i="52"/>
  <c r="O11" i="52"/>
  <c r="O35" i="52"/>
  <c r="O19" i="52"/>
  <c r="O27" i="52"/>
  <c r="O43" i="52"/>
  <c r="O55" i="52"/>
  <c r="O63" i="52"/>
  <c r="O15" i="52"/>
  <c r="O23" i="52"/>
  <c r="O31" i="52"/>
  <c r="O39" i="52"/>
  <c r="O7" i="52"/>
  <c r="M14" i="46"/>
  <c r="M13" i="46"/>
  <c r="E3" i="52"/>
  <c r="F3" i="52" s="1"/>
  <c r="G3" i="52" s="1"/>
  <c r="H3" i="52" s="1"/>
  <c r="I3" i="52" s="1"/>
  <c r="J3" i="52" s="1"/>
  <c r="K3" i="52" s="1"/>
  <c r="L3" i="52" s="1"/>
  <c r="M3" i="52" s="1"/>
  <c r="N3" i="52" s="1"/>
  <c r="K8" i="46" l="1"/>
  <c r="D8" i="46"/>
  <c r="G16" i="48"/>
  <c r="J8" i="46"/>
  <c r="E16" i="48"/>
  <c r="E8" i="46"/>
  <c r="H16" i="48"/>
  <c r="G8" i="46"/>
  <c r="H8" i="46"/>
  <c r="L16" i="48"/>
  <c r="L8" i="46"/>
  <c r="C11" i="50"/>
  <c r="D16" i="48"/>
  <c r="F16" i="48"/>
  <c r="J16" i="48"/>
  <c r="F8" i="46"/>
  <c r="K16" i="48"/>
  <c r="I8" i="46"/>
  <c r="I16" i="48"/>
  <c r="C8" i="46"/>
  <c r="C16" i="48"/>
  <c r="C13" i="50"/>
  <c r="D13" i="50"/>
  <c r="E13" i="50"/>
  <c r="F13" i="50"/>
  <c r="G13" i="50"/>
  <c r="H13" i="50"/>
  <c r="I13" i="50"/>
  <c r="J13" i="50"/>
  <c r="K13" i="50"/>
  <c r="L13" i="50"/>
  <c r="C14" i="50"/>
  <c r="D14" i="50"/>
  <c r="E14" i="50"/>
  <c r="F14" i="50"/>
  <c r="H14" i="50"/>
  <c r="J14" i="50"/>
  <c r="K14" i="50"/>
  <c r="L14" i="50"/>
  <c r="G14" i="50"/>
  <c r="I14" i="50"/>
  <c r="L11" i="50" l="1"/>
  <c r="K11" i="50"/>
  <c r="J11" i="50"/>
  <c r="I11" i="50"/>
  <c r="G11" i="50" l="1"/>
  <c r="E11" i="50"/>
  <c r="F11" i="50"/>
  <c r="D11" i="50"/>
  <c r="H11" i="50"/>
  <c r="C7" i="50"/>
  <c r="E29" i="48"/>
  <c r="B29" i="48"/>
  <c r="C23" i="48"/>
  <c r="L17" i="48"/>
  <c r="K17" i="48"/>
  <c r="J17" i="48"/>
  <c r="I17" i="48"/>
  <c r="H17" i="48"/>
  <c r="G17" i="48"/>
  <c r="F17" i="48"/>
  <c r="E17" i="48"/>
  <c r="D17" i="48"/>
  <c r="C17" i="48"/>
  <c r="L15" i="48"/>
  <c r="K15" i="48"/>
  <c r="J15" i="48"/>
  <c r="I15" i="48"/>
  <c r="H15" i="48"/>
  <c r="G15" i="48"/>
  <c r="F15" i="48"/>
  <c r="E15" i="48"/>
  <c r="D15" i="48"/>
  <c r="C15" i="48"/>
  <c r="L9" i="48"/>
  <c r="K9" i="48"/>
  <c r="J9" i="48"/>
  <c r="I9" i="48"/>
  <c r="H9" i="48"/>
  <c r="G9" i="48"/>
  <c r="F9" i="48"/>
  <c r="E9" i="48"/>
  <c r="D9" i="48"/>
  <c r="C9" i="48"/>
  <c r="C7" i="48"/>
  <c r="K5" i="48"/>
  <c r="K4" i="48"/>
  <c r="C4" i="48"/>
  <c r="K3" i="48"/>
  <c r="C3" i="48"/>
  <c r="K2" i="48"/>
  <c r="C2" i="48"/>
  <c r="K1" i="48"/>
  <c r="C1" i="48"/>
  <c r="AS50" i="30"/>
  <c r="AS53" i="30" s="1"/>
  <c r="AT50" i="30"/>
  <c r="AT53" i="30" s="1"/>
  <c r="AR50" i="30"/>
  <c r="AR53" i="30" s="1"/>
  <c r="J5" i="32"/>
  <c r="I32" i="32" s="1"/>
  <c r="M29" i="41"/>
  <c r="D30" i="41"/>
  <c r="E30" i="41"/>
  <c r="F30" i="41"/>
  <c r="G30" i="41"/>
  <c r="H30" i="41"/>
  <c r="I30" i="41"/>
  <c r="J30" i="41"/>
  <c r="K30" i="41"/>
  <c r="L30" i="41"/>
  <c r="C30" i="41"/>
  <c r="M28" i="41"/>
  <c r="M27" i="41"/>
  <c r="D6" i="46"/>
  <c r="E6" i="46"/>
  <c r="F6" i="46"/>
  <c r="G6" i="46"/>
  <c r="H6" i="46"/>
  <c r="I6" i="46"/>
  <c r="J6" i="46"/>
  <c r="K6" i="46"/>
  <c r="L6" i="46"/>
  <c r="C6" i="46"/>
  <c r="AP41" i="30"/>
  <c r="AQ41" i="30"/>
  <c r="E17" i="40" s="1"/>
  <c r="AP40" i="30"/>
  <c r="AQ40" i="30"/>
  <c r="M26" i="41"/>
  <c r="B3" i="41"/>
  <c r="B2" i="41"/>
  <c r="AO3" i="30"/>
  <c r="AX3" i="30" s="1"/>
  <c r="C4" i="46"/>
  <c r="C12" i="46" s="1"/>
  <c r="C6" i="40"/>
  <c r="C25" i="41"/>
  <c r="D9" i="58" l="1"/>
  <c r="AE4" i="30"/>
  <c r="AF4" i="30"/>
  <c r="AW40" i="30"/>
  <c r="AW41" i="30"/>
  <c r="O38" i="30"/>
  <c r="O39" i="30"/>
  <c r="J14" i="32"/>
  <c r="M14" i="32"/>
  <c r="AU52" i="30" s="1"/>
  <c r="N14" i="32"/>
  <c r="AV52" i="30" s="1"/>
  <c r="J13" i="32"/>
  <c r="M13" i="32"/>
  <c r="N13" i="32"/>
  <c r="BG3" i="30"/>
  <c r="BP3" i="30" s="1"/>
  <c r="D17" i="40"/>
  <c r="K17" i="40" s="1"/>
  <c r="E13" i="30"/>
  <c r="E21" i="30" s="1"/>
  <c r="D16" i="40"/>
  <c r="AP42" i="30"/>
  <c r="E16" i="40"/>
  <c r="AQ42" i="30"/>
  <c r="L11" i="30"/>
  <c r="C3" i="57"/>
  <c r="K39" i="46"/>
  <c r="D7" i="50"/>
  <c r="D33" i="50" s="1"/>
  <c r="H39" i="46"/>
  <c r="D25" i="41"/>
  <c r="D6" i="40"/>
  <c r="AP3" i="30"/>
  <c r="AY3" i="30" s="1"/>
  <c r="D4" i="46"/>
  <c r="D12" i="46" s="1"/>
  <c r="K5" i="32"/>
  <c r="J32" i="32" s="1"/>
  <c r="D39" i="46"/>
  <c r="H40" i="46"/>
  <c r="I40" i="46"/>
  <c r="K40" i="46"/>
  <c r="G40" i="46"/>
  <c r="L40" i="46"/>
  <c r="J40" i="46"/>
  <c r="E40" i="46"/>
  <c r="D40" i="46"/>
  <c r="C40" i="46"/>
  <c r="F40" i="46"/>
  <c r="L39" i="46"/>
  <c r="G39" i="46"/>
  <c r="J10" i="50"/>
  <c r="F10" i="50"/>
  <c r="E10" i="50"/>
  <c r="L10" i="50"/>
  <c r="D10" i="50"/>
  <c r="K10" i="50"/>
  <c r="G10" i="50"/>
  <c r="I39" i="46"/>
  <c r="E35" i="46"/>
  <c r="E39" i="46"/>
  <c r="J39" i="46"/>
  <c r="K13" i="32"/>
  <c r="M8" i="46"/>
  <c r="M6" i="46"/>
  <c r="K14" i="32"/>
  <c r="D7" i="48"/>
  <c r="C30" i="46"/>
  <c r="C21" i="46"/>
  <c r="N6" i="46"/>
  <c r="M15" i="48"/>
  <c r="K31" i="46"/>
  <c r="M9" i="48"/>
  <c r="M7" i="46"/>
  <c r="N8" i="46"/>
  <c r="M17" i="48"/>
  <c r="M30" i="41"/>
  <c r="C33" i="50"/>
  <c r="C26" i="50"/>
  <c r="M14" i="50"/>
  <c r="M11" i="50"/>
  <c r="M13" i="50"/>
  <c r="I28" i="62" l="1"/>
  <c r="E28" i="62"/>
  <c r="K28" i="62"/>
  <c r="C28" i="62"/>
  <c r="D28" i="62" s="1"/>
  <c r="G28" i="62"/>
  <c r="H28" i="62" s="1"/>
  <c r="G29" i="62"/>
  <c r="H29" i="62" s="1"/>
  <c r="K29" i="62"/>
  <c r="L29" i="62" s="1"/>
  <c r="E29" i="62"/>
  <c r="F29" i="62" s="1"/>
  <c r="I29" i="62"/>
  <c r="J29" i="62" s="1"/>
  <c r="C29" i="62"/>
  <c r="D29" i="62" s="1"/>
  <c r="F6" i="40"/>
  <c r="E9" i="58"/>
  <c r="J28" i="62"/>
  <c r="F28" i="62"/>
  <c r="C23" i="58"/>
  <c r="L24" i="62"/>
  <c r="K16" i="40"/>
  <c r="AW42" i="30"/>
  <c r="H23" i="58"/>
  <c r="I23" i="58"/>
  <c r="J23" i="58"/>
  <c r="J19" i="58"/>
  <c r="I19" i="58"/>
  <c r="G23" i="58"/>
  <c r="E23" i="58"/>
  <c r="D23" i="58"/>
  <c r="F23" i="58"/>
  <c r="O40" i="30"/>
  <c r="BH3" i="30"/>
  <c r="BQ3" i="30" s="1"/>
  <c r="AR3" i="30"/>
  <c r="BA3" i="30" s="1"/>
  <c r="AP13" i="30"/>
  <c r="AY13" i="30" s="1"/>
  <c r="F13" i="30"/>
  <c r="AQ13" i="30" s="1"/>
  <c r="AZ13" i="30" s="1"/>
  <c r="BE13" i="30" s="1"/>
  <c r="AP21" i="30"/>
  <c r="AY21" i="30" s="1"/>
  <c r="BD21" i="30" s="1"/>
  <c r="E29" i="30"/>
  <c r="E25" i="41"/>
  <c r="E7" i="48"/>
  <c r="L5" i="32"/>
  <c r="K32" i="32" s="1"/>
  <c r="AQ3" i="30"/>
  <c r="AZ3" i="30" s="1"/>
  <c r="E7" i="50"/>
  <c r="E26" i="50" s="1"/>
  <c r="E4" i="46"/>
  <c r="E30" i="46" s="1"/>
  <c r="D41" i="46"/>
  <c r="K28" i="50"/>
  <c r="D3" i="57"/>
  <c r="E41" i="46"/>
  <c r="E28" i="50"/>
  <c r="D26" i="50"/>
  <c r="F39" i="46"/>
  <c r="C39" i="46"/>
  <c r="C28" i="50"/>
  <c r="I41" i="46"/>
  <c r="H41" i="46"/>
  <c r="G41" i="46"/>
  <c r="K41" i="46"/>
  <c r="L41" i="46"/>
  <c r="J41" i="46"/>
  <c r="C41" i="46"/>
  <c r="H31" i="46"/>
  <c r="D21" i="46"/>
  <c r="F41" i="46"/>
  <c r="D30" i="46"/>
  <c r="G31" i="46"/>
  <c r="F31" i="46"/>
  <c r="D31" i="46"/>
  <c r="E31" i="46"/>
  <c r="I31" i="46"/>
  <c r="I35" i="46"/>
  <c r="J35" i="46"/>
  <c r="H35" i="46"/>
  <c r="F35" i="46"/>
  <c r="G35" i="46"/>
  <c r="K35" i="46"/>
  <c r="D35" i="46"/>
  <c r="E34" i="46"/>
  <c r="I34" i="46"/>
  <c r="L28" i="50"/>
  <c r="G28" i="50"/>
  <c r="F28" i="50"/>
  <c r="D28" i="50"/>
  <c r="H28" i="50"/>
  <c r="M40" i="46"/>
  <c r="I28" i="50"/>
  <c r="J28" i="50"/>
  <c r="N29" i="41"/>
  <c r="N28" i="41"/>
  <c r="N30" i="41"/>
  <c r="N26" i="41"/>
  <c r="N27" i="41"/>
  <c r="H10" i="50"/>
  <c r="H34" i="46"/>
  <c r="I10" i="50"/>
  <c r="G34" i="46"/>
  <c r="F34" i="46"/>
  <c r="K34" i="46"/>
  <c r="J34" i="46"/>
  <c r="E6" i="40"/>
  <c r="M39" i="46"/>
  <c r="L13" i="32"/>
  <c r="L14" i="32"/>
  <c r="C10" i="50"/>
  <c r="M10" i="50" s="1"/>
  <c r="N7" i="46"/>
  <c r="M16" i="48"/>
  <c r="L34" i="46"/>
  <c r="C34" i="46"/>
  <c r="D23" i="62" l="1"/>
  <c r="L23" i="62"/>
  <c r="C27" i="62"/>
  <c r="D27" i="62" s="1"/>
  <c r="L28" i="62"/>
  <c r="N28" i="62" s="1"/>
  <c r="K27" i="62"/>
  <c r="M29" i="62"/>
  <c r="N29" i="62"/>
  <c r="M28" i="62"/>
  <c r="G19" i="58"/>
  <c r="F19" i="58"/>
  <c r="I27" i="62"/>
  <c r="J27" i="62" s="1"/>
  <c r="G27" i="62"/>
  <c r="H27" i="62" s="1"/>
  <c r="E27" i="62"/>
  <c r="F27" i="62" s="1"/>
  <c r="M5" i="32"/>
  <c r="L32" i="32" s="1"/>
  <c r="G9" i="58"/>
  <c r="E3" i="57"/>
  <c r="F9" i="58"/>
  <c r="H24" i="62"/>
  <c r="J24" i="62"/>
  <c r="C19" i="58"/>
  <c r="H23" i="62"/>
  <c r="J23" i="62"/>
  <c r="E19" i="58"/>
  <c r="H19" i="58"/>
  <c r="D19" i="58"/>
  <c r="C22" i="58"/>
  <c r="C21" i="58" s="1"/>
  <c r="J22" i="58"/>
  <c r="J21" i="58" s="1"/>
  <c r="I22" i="58"/>
  <c r="I21" i="58" s="1"/>
  <c r="H22" i="58"/>
  <c r="H21" i="58" s="1"/>
  <c r="C18" i="58"/>
  <c r="H18" i="58"/>
  <c r="I18" i="58"/>
  <c r="J18" i="58"/>
  <c r="K23" i="58"/>
  <c r="F3" i="57"/>
  <c r="D22" i="58"/>
  <c r="D21" i="58" s="1"/>
  <c r="E22" i="58"/>
  <c r="E21" i="58" s="1"/>
  <c r="F22" i="58"/>
  <c r="F21" i="58" s="1"/>
  <c r="G22" i="58"/>
  <c r="G21" i="58" s="1"/>
  <c r="D18" i="58"/>
  <c r="E18" i="58"/>
  <c r="F18" i="58"/>
  <c r="G18" i="58"/>
  <c r="BI3" i="30"/>
  <c r="BR3" i="30" s="1"/>
  <c r="G6" i="40"/>
  <c r="BJ3" i="30"/>
  <c r="BS3" i="30" s="1"/>
  <c r="BD13" i="30"/>
  <c r="BK13" i="30" s="1"/>
  <c r="F21" i="30"/>
  <c r="F29" i="30" s="1"/>
  <c r="AS3" i="30"/>
  <c r="N5" i="32"/>
  <c r="M32" i="32" s="1"/>
  <c r="AP29" i="30"/>
  <c r="AY29" i="30" s="1"/>
  <c r="BD29" i="30" s="1"/>
  <c r="BK21" i="30"/>
  <c r="BL13" i="30"/>
  <c r="E12" i="46"/>
  <c r="E21" i="46"/>
  <c r="E33" i="50"/>
  <c r="F7" i="50"/>
  <c r="F4" i="46"/>
  <c r="F25" i="41"/>
  <c r="F7" i="48"/>
  <c r="N39" i="46"/>
  <c r="M41" i="46"/>
  <c r="N41" i="46"/>
  <c r="J31" i="46"/>
  <c r="M31" i="46" s="1"/>
  <c r="M35" i="46"/>
  <c r="C31" i="46"/>
  <c r="C35" i="46"/>
  <c r="L31" i="46"/>
  <c r="L35" i="46"/>
  <c r="AI4" i="30"/>
  <c r="AJ4" i="30" s="1"/>
  <c r="M28" i="50"/>
  <c r="M34" i="46"/>
  <c r="D34" i="46"/>
  <c r="AP4" i="30" l="1"/>
  <c r="AR4" i="30"/>
  <c r="AV4" i="30"/>
  <c r="AS4" i="30"/>
  <c r="K13" i="62" s="1"/>
  <c r="AO4" i="30"/>
  <c r="C13" i="62" s="1"/>
  <c r="AT4" i="30"/>
  <c r="AQ4" i="30"/>
  <c r="G13" i="62" s="1"/>
  <c r="AU4" i="30"/>
  <c r="L27" i="62"/>
  <c r="K22" i="62"/>
  <c r="M23" i="62"/>
  <c r="N23" i="62"/>
  <c r="D24" i="62"/>
  <c r="N24" i="62" s="1"/>
  <c r="M24" i="62"/>
  <c r="N27" i="62"/>
  <c r="M27" i="62"/>
  <c r="H9" i="58"/>
  <c r="G22" i="62"/>
  <c r="E22" i="62"/>
  <c r="I22" i="62"/>
  <c r="K19" i="58"/>
  <c r="E17" i="58"/>
  <c r="C22" i="62"/>
  <c r="D17" i="58"/>
  <c r="J17" i="58"/>
  <c r="G17" i="58"/>
  <c r="F17" i="58"/>
  <c r="H17" i="58"/>
  <c r="I17" i="58"/>
  <c r="C17" i="58"/>
  <c r="K22" i="58"/>
  <c r="K21" i="58" s="1"/>
  <c r="K18" i="58"/>
  <c r="O5" i="32"/>
  <c r="N32" i="32" s="1"/>
  <c r="AT3" i="30"/>
  <c r="BC3" i="30" s="1"/>
  <c r="BL3" i="30" s="1"/>
  <c r="BU3" i="30" s="1"/>
  <c r="H6" i="40"/>
  <c r="AQ21" i="30"/>
  <c r="AZ21" i="30" s="1"/>
  <c r="BE21" i="30" s="1"/>
  <c r="BB3" i="30"/>
  <c r="BK3" i="30" s="1"/>
  <c r="BT3" i="30" s="1"/>
  <c r="AK4" i="30"/>
  <c r="AL4" i="30" s="1"/>
  <c r="AQ29" i="30"/>
  <c r="AZ29" i="30" s="1"/>
  <c r="BE29" i="30" s="1"/>
  <c r="BL21" i="30"/>
  <c r="BK29" i="30"/>
  <c r="F33" i="50"/>
  <c r="F26" i="50"/>
  <c r="G4" i="46"/>
  <c r="G7" i="50"/>
  <c r="G7" i="48"/>
  <c r="G25" i="41"/>
  <c r="F30" i="46"/>
  <c r="F21" i="46"/>
  <c r="F12" i="46"/>
  <c r="N35" i="46"/>
  <c r="E13" i="62"/>
  <c r="N31" i="46"/>
  <c r="N34" i="46"/>
  <c r="L13" i="62" l="1"/>
  <c r="K14" i="62"/>
  <c r="M22" i="62"/>
  <c r="D13" i="62"/>
  <c r="D14" i="62" s="1"/>
  <c r="E14" i="62"/>
  <c r="F13" i="62"/>
  <c r="G14" i="62"/>
  <c r="H13" i="62"/>
  <c r="I9" i="58"/>
  <c r="K17" i="58"/>
  <c r="G34" i="30"/>
  <c r="I13" i="62"/>
  <c r="M13" i="62" s="1"/>
  <c r="K34" i="30"/>
  <c r="J34" i="30"/>
  <c r="I34" i="30"/>
  <c r="H34" i="30"/>
  <c r="C14" i="62"/>
  <c r="D11" i="40"/>
  <c r="E34" i="30"/>
  <c r="E11" i="40"/>
  <c r="F34" i="30"/>
  <c r="C11" i="40"/>
  <c r="D34" i="30"/>
  <c r="J11" i="40"/>
  <c r="J11" i="58"/>
  <c r="I11" i="40"/>
  <c r="I18" i="40" s="1"/>
  <c r="I19" i="40" s="1"/>
  <c r="I11" i="58"/>
  <c r="H11" i="40"/>
  <c r="H18" i="40" s="1"/>
  <c r="H19" i="40" s="1"/>
  <c r="H11" i="58"/>
  <c r="P5" i="32"/>
  <c r="O32" i="32" s="1"/>
  <c r="I6" i="40"/>
  <c r="AU3" i="30"/>
  <c r="BD3" i="30" s="1"/>
  <c r="BM3" i="30" s="1"/>
  <c r="BV3" i="30" s="1"/>
  <c r="AU54" i="30"/>
  <c r="F11" i="40"/>
  <c r="AV54" i="30"/>
  <c r="G11" i="40"/>
  <c r="F11" i="58"/>
  <c r="G11" i="58"/>
  <c r="AO11" i="30"/>
  <c r="BL29" i="30"/>
  <c r="AP11" i="30"/>
  <c r="AQ11" i="30"/>
  <c r="D11" i="58"/>
  <c r="D36" i="58" s="1"/>
  <c r="C11" i="58"/>
  <c r="E11" i="58"/>
  <c r="G26" i="50"/>
  <c r="G33" i="50"/>
  <c r="G21" i="46"/>
  <c r="G30" i="46"/>
  <c r="G12" i="46"/>
  <c r="H7" i="48"/>
  <c r="H25" i="41"/>
  <c r="H7" i="50"/>
  <c r="H4" i="46"/>
  <c r="E27" i="50"/>
  <c r="E29" i="50" s="1"/>
  <c r="E12" i="40"/>
  <c r="AS51" i="30"/>
  <c r="AS52" i="30" s="1"/>
  <c r="AR51" i="30"/>
  <c r="AR52" i="30" s="1"/>
  <c r="E23" i="40"/>
  <c r="C8" i="50"/>
  <c r="C15" i="50" s="1"/>
  <c r="F8" i="50"/>
  <c r="F15" i="50" s="1"/>
  <c r="G8" i="50"/>
  <c r="G15" i="50" s="1"/>
  <c r="E8" i="50"/>
  <c r="E15" i="50" s="1"/>
  <c r="E18" i="50" s="1"/>
  <c r="E19" i="50" s="1"/>
  <c r="E20" i="50" s="1"/>
  <c r="E21" i="50" s="1"/>
  <c r="E23" i="50" s="1"/>
  <c r="G27" i="50"/>
  <c r="C23" i="40"/>
  <c r="D23" i="40"/>
  <c r="C12" i="40"/>
  <c r="D12" i="40"/>
  <c r="AT51" i="30"/>
  <c r="AT52" i="30" s="1"/>
  <c r="N40" i="46"/>
  <c r="D22" i="62" l="1"/>
  <c r="L22" i="62"/>
  <c r="L14" i="62"/>
  <c r="H14" i="62"/>
  <c r="H22" i="62"/>
  <c r="F14" i="62"/>
  <c r="F22" i="62"/>
  <c r="I14" i="62"/>
  <c r="M14" i="62" s="1"/>
  <c r="J13" i="62"/>
  <c r="N13" i="62" s="1"/>
  <c r="E36" i="58"/>
  <c r="E25" i="58"/>
  <c r="C36" i="58"/>
  <c r="C25" i="58"/>
  <c r="H36" i="58"/>
  <c r="H25" i="58"/>
  <c r="J36" i="58"/>
  <c r="J25" i="58"/>
  <c r="F36" i="58"/>
  <c r="F25" i="58"/>
  <c r="D25" i="58"/>
  <c r="G36" i="58"/>
  <c r="G25" i="58"/>
  <c r="I36" i="58"/>
  <c r="I25" i="58"/>
  <c r="K12" i="40"/>
  <c r="J9" i="58"/>
  <c r="K11" i="40"/>
  <c r="K23" i="40"/>
  <c r="K11" i="58"/>
  <c r="AV3" i="30"/>
  <c r="BE3" i="30" s="1"/>
  <c r="BN3" i="30" s="1"/>
  <c r="BW3" i="30" s="1"/>
  <c r="J6" i="40"/>
  <c r="Q5" i="32"/>
  <c r="P32" i="32" s="1"/>
  <c r="M34" i="30"/>
  <c r="AR54" i="30"/>
  <c r="AR55" i="30" s="1"/>
  <c r="AR56" i="30" s="1"/>
  <c r="AR57" i="30" s="1"/>
  <c r="AR49" i="30" s="1"/>
  <c r="AS54" i="30"/>
  <c r="AS55" i="30" s="1"/>
  <c r="AS56" i="30" s="1"/>
  <c r="AS57" i="30" s="1"/>
  <c r="AS49" i="30" s="1"/>
  <c r="AT54" i="30"/>
  <c r="AT55" i="30" s="1"/>
  <c r="AT56" i="30" s="1"/>
  <c r="AT57" i="30" s="1"/>
  <c r="AT49" i="30" s="1"/>
  <c r="AW34" i="30"/>
  <c r="H30" i="46"/>
  <c r="H12" i="46"/>
  <c r="H21" i="46"/>
  <c r="H26" i="50"/>
  <c r="H33" i="50"/>
  <c r="I7" i="48"/>
  <c r="I25" i="41"/>
  <c r="I7" i="50"/>
  <c r="I4" i="46"/>
  <c r="D12" i="48"/>
  <c r="E12" i="48"/>
  <c r="F12" i="48"/>
  <c r="F23" i="46"/>
  <c r="E23" i="46"/>
  <c r="C23" i="46"/>
  <c r="C25" i="46"/>
  <c r="C24" i="46"/>
  <c r="E24" i="46"/>
  <c r="D23" i="46"/>
  <c r="D24" i="46"/>
  <c r="F24" i="46"/>
  <c r="E25" i="46"/>
  <c r="C32" i="46"/>
  <c r="C33" i="46"/>
  <c r="D33" i="46"/>
  <c r="F32" i="46"/>
  <c r="G32" i="46"/>
  <c r="E33" i="46"/>
  <c r="E32" i="46"/>
  <c r="G37" i="46"/>
  <c r="F27" i="50"/>
  <c r="F29" i="50" s="1"/>
  <c r="E13" i="48"/>
  <c r="D37" i="46"/>
  <c r="D8" i="50"/>
  <c r="D15" i="50" s="1"/>
  <c r="D18" i="50" s="1"/>
  <c r="D19" i="50" s="1"/>
  <c r="C13" i="48"/>
  <c r="D13" i="48"/>
  <c r="C12" i="48"/>
  <c r="F13" i="48"/>
  <c r="F18" i="50"/>
  <c r="F19" i="50" s="1"/>
  <c r="G13" i="48"/>
  <c r="G29" i="50"/>
  <c r="G18" i="50"/>
  <c r="G12" i="48"/>
  <c r="E35" i="50"/>
  <c r="C18" i="50"/>
  <c r="J14" i="62" l="1"/>
  <c r="N14" i="62" s="1"/>
  <c r="J22" i="62"/>
  <c r="N22" i="62" s="1"/>
  <c r="K36" i="58"/>
  <c r="K25" i="58"/>
  <c r="AU55" i="30"/>
  <c r="AU56" i="30" s="1"/>
  <c r="AU57" i="30" s="1"/>
  <c r="AU49" i="30" s="1"/>
  <c r="AV55" i="30"/>
  <c r="AV56" i="30" s="1"/>
  <c r="AV57" i="30" s="1"/>
  <c r="AV49" i="30" s="1"/>
  <c r="J4" i="46"/>
  <c r="J25" i="41"/>
  <c r="J7" i="48"/>
  <c r="J7" i="50"/>
  <c r="I21" i="46"/>
  <c r="I30" i="46"/>
  <c r="I12" i="46"/>
  <c r="I26" i="50"/>
  <c r="I33" i="50"/>
  <c r="G33" i="46"/>
  <c r="H23" i="46"/>
  <c r="D25" i="46"/>
  <c r="G23" i="46"/>
  <c r="G26" i="46"/>
  <c r="G25" i="46"/>
  <c r="F25" i="46"/>
  <c r="G8" i="48"/>
  <c r="G24" i="46"/>
  <c r="C26" i="46"/>
  <c r="D32" i="46"/>
  <c r="F37" i="46"/>
  <c r="F33" i="46"/>
  <c r="F26" i="46"/>
  <c r="E37" i="46"/>
  <c r="E26" i="46"/>
  <c r="D8" i="48"/>
  <c r="H32" i="46"/>
  <c r="D26" i="46"/>
  <c r="C37" i="46"/>
  <c r="D8" i="40"/>
  <c r="D10" i="40" s="1"/>
  <c r="H13" i="48"/>
  <c r="H12" i="48"/>
  <c r="C27" i="50"/>
  <c r="C29" i="50" s="1"/>
  <c r="D27" i="50"/>
  <c r="D29" i="50" s="1"/>
  <c r="D20" i="50"/>
  <c r="D21" i="50" s="1"/>
  <c r="D23" i="50" s="1"/>
  <c r="F20" i="50"/>
  <c r="F21" i="50" s="1"/>
  <c r="F35" i="50" s="1"/>
  <c r="G19" i="50"/>
  <c r="G20" i="50" s="1"/>
  <c r="G21" i="50" s="1"/>
  <c r="C19" i="50"/>
  <c r="AY43" i="30" l="1"/>
  <c r="AU46" i="30"/>
  <c r="J44" i="30" s="1"/>
  <c r="J43" i="30" s="1"/>
  <c r="AT46" i="30"/>
  <c r="I44" i="30" s="1"/>
  <c r="I43" i="30" s="1"/>
  <c r="AV46" i="30"/>
  <c r="K44" i="30" s="1"/>
  <c r="K43" i="30" s="1"/>
  <c r="BT4" i="30"/>
  <c r="G24" i="40" s="1"/>
  <c r="AZ43" i="30"/>
  <c r="K7" i="48"/>
  <c r="K7" i="50"/>
  <c r="K4" i="46"/>
  <c r="K25" i="41"/>
  <c r="J12" i="46"/>
  <c r="J30" i="46"/>
  <c r="J21" i="46"/>
  <c r="J33" i="50"/>
  <c r="J26" i="50"/>
  <c r="G36" i="46"/>
  <c r="G38" i="46" s="1"/>
  <c r="G42" i="46" s="1"/>
  <c r="G43" i="46" s="1"/>
  <c r="F8" i="48"/>
  <c r="H25" i="46"/>
  <c r="D36" i="46"/>
  <c r="D38" i="46" s="1"/>
  <c r="D42" i="46" s="1"/>
  <c r="D43" i="46" s="1"/>
  <c r="I23" i="46"/>
  <c r="C36" i="46"/>
  <c r="C38" i="46" s="1"/>
  <c r="C42" i="46" s="1"/>
  <c r="C43" i="46" s="1"/>
  <c r="E8" i="48"/>
  <c r="E8" i="40"/>
  <c r="E10" i="40" s="1"/>
  <c r="H24" i="46"/>
  <c r="E36" i="46"/>
  <c r="E38" i="46" s="1"/>
  <c r="E42" i="46" s="1"/>
  <c r="E43" i="46" s="1"/>
  <c r="F36" i="46"/>
  <c r="F38" i="46" s="1"/>
  <c r="F42" i="46" s="1"/>
  <c r="F43" i="46" s="1"/>
  <c r="H37" i="46"/>
  <c r="H33" i="46"/>
  <c r="H26" i="46"/>
  <c r="I32" i="46"/>
  <c r="I27" i="50"/>
  <c r="I29" i="50" s="1"/>
  <c r="H8" i="50"/>
  <c r="H27" i="50"/>
  <c r="I12" i="48"/>
  <c r="I13" i="48"/>
  <c r="D35" i="50"/>
  <c r="C8" i="48"/>
  <c r="C8" i="40"/>
  <c r="F23" i="50"/>
  <c r="G23" i="50"/>
  <c r="G35" i="50"/>
  <c r="C20" i="50"/>
  <c r="C21" i="50" s="1"/>
  <c r="K8" i="40" l="1"/>
  <c r="K10" i="40" s="1"/>
  <c r="BS4" i="30"/>
  <c r="F24" i="40" s="1"/>
  <c r="BA43" i="30"/>
  <c r="J22" i="40"/>
  <c r="K45" i="30"/>
  <c r="H22" i="40"/>
  <c r="I45" i="30"/>
  <c r="I22" i="40"/>
  <c r="J45" i="30"/>
  <c r="BE43" i="30"/>
  <c r="BW4" i="30"/>
  <c r="J24" i="40" s="1"/>
  <c r="BC43" i="30"/>
  <c r="BU4" i="30"/>
  <c r="H24" i="40" s="1"/>
  <c r="H29" i="40" s="1"/>
  <c r="BD43" i="30"/>
  <c r="BV4" i="30"/>
  <c r="I24" i="40" s="1"/>
  <c r="C10" i="40"/>
  <c r="K33" i="50"/>
  <c r="K26" i="50"/>
  <c r="K21" i="46"/>
  <c r="K30" i="46"/>
  <c r="K12" i="46"/>
  <c r="L7" i="50"/>
  <c r="L7" i="48"/>
  <c r="L25" i="41"/>
  <c r="L4" i="46"/>
  <c r="I25" i="46"/>
  <c r="I24" i="46"/>
  <c r="H36" i="46"/>
  <c r="H38" i="46" s="1"/>
  <c r="H42" i="46" s="1"/>
  <c r="H43" i="46" s="1"/>
  <c r="I37" i="46"/>
  <c r="I33" i="46"/>
  <c r="I8" i="50"/>
  <c r="I15" i="50" s="1"/>
  <c r="I18" i="50" s="1"/>
  <c r="I19" i="50" s="1"/>
  <c r="I20" i="50" s="1"/>
  <c r="I21" i="50" s="1"/>
  <c r="I35" i="50" s="1"/>
  <c r="J8" i="50"/>
  <c r="J15" i="50" s="1"/>
  <c r="J18" i="50" s="1"/>
  <c r="J19" i="50" s="1"/>
  <c r="J20" i="50" s="1"/>
  <c r="J21" i="50" s="1"/>
  <c r="H15" i="50"/>
  <c r="H18" i="50" s="1"/>
  <c r="AW11" i="30"/>
  <c r="J12" i="48"/>
  <c r="H29" i="50"/>
  <c r="J13" i="48"/>
  <c r="I26" i="46"/>
  <c r="C23" i="50"/>
  <c r="C35" i="50"/>
  <c r="I26" i="40" l="1"/>
  <c r="I27" i="40" s="1"/>
  <c r="J26" i="40"/>
  <c r="J30" i="40"/>
  <c r="I30" i="40"/>
  <c r="I29" i="40"/>
  <c r="H30" i="40"/>
  <c r="L26" i="50"/>
  <c r="L33" i="50"/>
  <c r="L21" i="46"/>
  <c r="L30" i="46"/>
  <c r="L12" i="46"/>
  <c r="J32" i="46"/>
  <c r="M32" i="46" s="1"/>
  <c r="J23" i="46"/>
  <c r="K32" i="46"/>
  <c r="J25" i="46"/>
  <c r="R16" i="30"/>
  <c r="J37" i="46"/>
  <c r="M37" i="46" s="1"/>
  <c r="J33" i="46"/>
  <c r="K23" i="46"/>
  <c r="H8" i="48"/>
  <c r="I23" i="50"/>
  <c r="J23" i="50"/>
  <c r="J35" i="50"/>
  <c r="H19" i="50"/>
  <c r="K13" i="48"/>
  <c r="I36" i="46"/>
  <c r="K12" i="48"/>
  <c r="J27" i="50"/>
  <c r="M11" i="30" l="1"/>
  <c r="J24" i="46"/>
  <c r="M24" i="46" s="1"/>
  <c r="J26" i="46"/>
  <c r="M26" i="46" s="1"/>
  <c r="J8" i="48"/>
  <c r="M23" i="46"/>
  <c r="L24" i="46"/>
  <c r="K25" i="46"/>
  <c r="K24" i="46"/>
  <c r="J36" i="46"/>
  <c r="J38" i="46" s="1"/>
  <c r="J42" i="46" s="1"/>
  <c r="K33" i="46"/>
  <c r="M33" i="46"/>
  <c r="K26" i="46"/>
  <c r="K8" i="50"/>
  <c r="L8" i="50"/>
  <c r="L15" i="50" s="1"/>
  <c r="L18" i="50" s="1"/>
  <c r="L19" i="50" s="1"/>
  <c r="L20" i="50" s="1"/>
  <c r="L21" i="50" s="1"/>
  <c r="H20" i="50"/>
  <c r="K37" i="46"/>
  <c r="K27" i="50"/>
  <c r="K29" i="50" s="1"/>
  <c r="J29" i="50"/>
  <c r="L13" i="48"/>
  <c r="M13" i="48" s="1"/>
  <c r="L12" i="48"/>
  <c r="M12" i="48" s="1"/>
  <c r="I8" i="48"/>
  <c r="I38" i="46"/>
  <c r="I42" i="46" s="1"/>
  <c r="I43" i="46" s="1"/>
  <c r="J43" i="46" l="1"/>
  <c r="L23" i="46"/>
  <c r="N23" i="46" s="1"/>
  <c r="N24" i="46"/>
  <c r="K36" i="46"/>
  <c r="M36" i="46"/>
  <c r="M38" i="46" s="1"/>
  <c r="M42" i="46" s="1"/>
  <c r="L33" i="46"/>
  <c r="N33" i="46" s="1"/>
  <c r="L32" i="46"/>
  <c r="N32" i="46" s="1"/>
  <c r="L37" i="46"/>
  <c r="N37" i="46" s="1"/>
  <c r="H21" i="50"/>
  <c r="K15" i="50"/>
  <c r="K18" i="50" s="1"/>
  <c r="M8" i="50"/>
  <c r="M15" i="50" s="1"/>
  <c r="L35" i="50"/>
  <c r="L23" i="50"/>
  <c r="L27" i="50"/>
  <c r="L25" i="46" l="1"/>
  <c r="N25" i="46" s="1"/>
  <c r="L26" i="46"/>
  <c r="N26" i="46" s="1"/>
  <c r="M25" i="46"/>
  <c r="L36" i="46"/>
  <c r="L38" i="46" s="1"/>
  <c r="L42" i="46" s="1"/>
  <c r="K19" i="50"/>
  <c r="M18" i="50"/>
  <c r="H23" i="50"/>
  <c r="H35" i="50"/>
  <c r="K38" i="46"/>
  <c r="K42" i="46" s="1"/>
  <c r="K43" i="46" s="1"/>
  <c r="K8" i="48"/>
  <c r="L29" i="50"/>
  <c r="M27" i="50"/>
  <c r="M29" i="50" s="1"/>
  <c r="L43" i="46" l="1"/>
  <c r="L8" i="48"/>
  <c r="M8" i="48" s="1"/>
  <c r="N36" i="46"/>
  <c r="N38" i="46" s="1"/>
  <c r="N42" i="46" s="1"/>
  <c r="N43" i="46" s="1"/>
  <c r="K20" i="50"/>
  <c r="M19" i="50"/>
  <c r="BD7" i="30" l="1"/>
  <c r="BC10" i="30"/>
  <c r="BD16" i="30"/>
  <c r="BD31" i="30"/>
  <c r="BC5" i="30"/>
  <c r="BE7" i="30"/>
  <c r="BD10" i="30"/>
  <c r="BC14" i="30"/>
  <c r="BE16" i="30"/>
  <c r="BE31" i="30"/>
  <c r="BC15" i="30"/>
  <c r="BD5" i="30"/>
  <c r="BC8" i="30"/>
  <c r="BE10" i="30"/>
  <c r="BD14" i="30"/>
  <c r="BC17" i="30"/>
  <c r="BC32" i="30"/>
  <c r="BE5" i="30"/>
  <c r="BD8" i="30"/>
  <c r="BE14" i="30"/>
  <c r="BD17" i="30"/>
  <c r="BC6" i="30"/>
  <c r="BE17" i="30"/>
  <c r="BC30" i="30"/>
  <c r="BD6" i="30"/>
  <c r="BC9" i="30"/>
  <c r="BD15" i="30"/>
  <c r="BC18" i="30"/>
  <c r="BD30" i="30"/>
  <c r="BE6" i="30"/>
  <c r="BD9" i="30"/>
  <c r="BE15" i="30"/>
  <c r="BD18" i="30"/>
  <c r="BE30" i="30"/>
  <c r="BC7" i="30"/>
  <c r="BE9" i="30"/>
  <c r="BC16" i="30"/>
  <c r="BE18" i="30"/>
  <c r="BC31" i="30"/>
  <c r="BD32" i="30"/>
  <c r="BE8" i="30"/>
  <c r="BE32" i="30"/>
  <c r="K21" i="50"/>
  <c r="M20" i="50"/>
  <c r="BC33" i="30" l="1"/>
  <c r="BD33" i="30"/>
  <c r="BD19" i="30"/>
  <c r="BD11" i="30"/>
  <c r="BC19" i="30"/>
  <c r="BE11" i="30"/>
  <c r="BE19" i="30"/>
  <c r="BE33" i="30"/>
  <c r="F18" i="40"/>
  <c r="BC11" i="30"/>
  <c r="M24" i="48"/>
  <c r="K23" i="50"/>
  <c r="K35" i="50"/>
  <c r="M35" i="50" s="1"/>
  <c r="M21" i="50"/>
  <c r="G18" i="40" l="1"/>
  <c r="F19" i="40"/>
  <c r="BI34" i="30" l="1"/>
  <c r="G19" i="40"/>
  <c r="J18" i="40" l="1"/>
  <c r="J19" i="40" s="1"/>
  <c r="E13" i="40"/>
  <c r="K13" i="40" s="1"/>
  <c r="K18" i="40" s="1"/>
  <c r="C18" i="40"/>
  <c r="D18" i="40"/>
  <c r="H14" i="48"/>
  <c r="L5" i="46"/>
  <c r="K5" i="46"/>
  <c r="I5" i="46"/>
  <c r="F5" i="46"/>
  <c r="G5" i="46"/>
  <c r="J5" i="46"/>
  <c r="H35" i="40" l="1"/>
  <c r="J27" i="40"/>
  <c r="J29" i="40"/>
  <c r="E18" i="40"/>
  <c r="E19" i="40" s="1"/>
  <c r="C19" i="40"/>
  <c r="K19" i="40"/>
  <c r="D19" i="40"/>
  <c r="H5" i="46"/>
  <c r="H9" i="46" s="1"/>
  <c r="H15" i="46" s="1"/>
  <c r="D14" i="48"/>
  <c r="D30" i="50" s="1"/>
  <c r="D31" i="50" s="1"/>
  <c r="D34" i="50" s="1"/>
  <c r="D36" i="50" s="1"/>
  <c r="G14" i="48"/>
  <c r="G18" i="48" s="1"/>
  <c r="F9" i="46"/>
  <c r="F15" i="46" s="1"/>
  <c r="K9" i="46"/>
  <c r="K15" i="46" s="1"/>
  <c r="I14" i="48"/>
  <c r="I18" i="48" s="1"/>
  <c r="L14" i="48"/>
  <c r="L30" i="50" s="1"/>
  <c r="L31" i="50" s="1"/>
  <c r="L34" i="50" s="1"/>
  <c r="L36" i="50" s="1"/>
  <c r="E14" i="48"/>
  <c r="E18" i="48" s="1"/>
  <c r="K14" i="48"/>
  <c r="K30" i="50" s="1"/>
  <c r="K31" i="50" s="1"/>
  <c r="K34" i="50" s="1"/>
  <c r="K36" i="50" s="1"/>
  <c r="F14" i="48"/>
  <c r="F18" i="48" s="1"/>
  <c r="J14" i="48"/>
  <c r="H30" i="50"/>
  <c r="H31" i="50" s="1"/>
  <c r="H34" i="50" s="1"/>
  <c r="H36" i="50" s="1"/>
  <c r="H18" i="48"/>
  <c r="L9" i="46"/>
  <c r="L15" i="46" s="1"/>
  <c r="C14" i="48"/>
  <c r="H10" i="48" l="1"/>
  <c r="H11" i="48" s="1"/>
  <c r="H19" i="48" s="1"/>
  <c r="G10" i="48"/>
  <c r="G11" i="48" s="1"/>
  <c r="G19" i="48" s="1"/>
  <c r="L22" i="46"/>
  <c r="L27" i="46" s="1"/>
  <c r="L28" i="46" s="1"/>
  <c r="H22" i="46"/>
  <c r="H27" i="46" s="1"/>
  <c r="H28" i="46" s="1"/>
  <c r="D18" i="48"/>
  <c r="H18" i="46"/>
  <c r="I30" i="50"/>
  <c r="I31" i="50" s="1"/>
  <c r="I34" i="50" s="1"/>
  <c r="I36" i="50" s="1"/>
  <c r="L18" i="48"/>
  <c r="G30" i="50"/>
  <c r="G31" i="50" s="1"/>
  <c r="G34" i="50" s="1"/>
  <c r="G36" i="50" s="1"/>
  <c r="I10" i="48"/>
  <c r="I21" i="48" s="1"/>
  <c r="F22" i="46"/>
  <c r="F27" i="46" s="1"/>
  <c r="F28" i="46" s="1"/>
  <c r="F10" i="48"/>
  <c r="F21" i="48" s="1"/>
  <c r="J22" i="46"/>
  <c r="J27" i="46" s="1"/>
  <c r="J10" i="48"/>
  <c r="J11" i="48" s="1"/>
  <c r="K22" i="46"/>
  <c r="K27" i="46" s="1"/>
  <c r="K28" i="46" s="1"/>
  <c r="L10" i="48"/>
  <c r="L11" i="48" s="1"/>
  <c r="E30" i="50"/>
  <c r="E31" i="50" s="1"/>
  <c r="E34" i="50" s="1"/>
  <c r="E36" i="50" s="1"/>
  <c r="I22" i="46"/>
  <c r="K10" i="48"/>
  <c r="K11" i="48" s="1"/>
  <c r="K18" i="48"/>
  <c r="G9" i="46"/>
  <c r="G15" i="46" s="1"/>
  <c r="G22" i="46"/>
  <c r="G27" i="46" s="1"/>
  <c r="F30" i="50"/>
  <c r="F31" i="50" s="1"/>
  <c r="F34" i="50" s="1"/>
  <c r="F36" i="50" s="1"/>
  <c r="J9" i="46"/>
  <c r="J15" i="46" s="1"/>
  <c r="J18" i="48"/>
  <c r="J30" i="50"/>
  <c r="J31" i="50" s="1"/>
  <c r="J34" i="50" s="1"/>
  <c r="J36" i="50" s="1"/>
  <c r="C18" i="48"/>
  <c r="C30" i="50"/>
  <c r="M14" i="48"/>
  <c r="L18" i="46"/>
  <c r="K18" i="46"/>
  <c r="I9" i="46"/>
  <c r="I15" i="46" s="1"/>
  <c r="F18" i="46"/>
  <c r="H21" i="48" l="1"/>
  <c r="G21" i="48"/>
  <c r="J21" i="48"/>
  <c r="J18" i="46"/>
  <c r="G18" i="46"/>
  <c r="F11" i="48"/>
  <c r="F19" i="48" s="1"/>
  <c r="L19" i="48"/>
  <c r="K21" i="48"/>
  <c r="I11" i="48"/>
  <c r="I19" i="48" s="1"/>
  <c r="E11" i="48"/>
  <c r="E19" i="48" s="1"/>
  <c r="M22" i="46"/>
  <c r="M27" i="46" s="1"/>
  <c r="L21" i="48"/>
  <c r="I27" i="46"/>
  <c r="I28" i="46" s="1"/>
  <c r="K19" i="48"/>
  <c r="M5" i="46"/>
  <c r="M9" i="46" s="1"/>
  <c r="G28" i="46"/>
  <c r="M18" i="48"/>
  <c r="J19" i="48"/>
  <c r="J28" i="46"/>
  <c r="C31" i="50"/>
  <c r="M30" i="50"/>
  <c r="C11" i="48" l="1"/>
  <c r="C34" i="50"/>
  <c r="M31" i="50"/>
  <c r="M15" i="46"/>
  <c r="M18" i="46" s="1"/>
  <c r="I18" i="46"/>
  <c r="C19" i="48" l="1"/>
  <c r="M11" i="48"/>
  <c r="M19" i="48" s="1"/>
  <c r="C36" i="50"/>
  <c r="M36" i="50" s="1"/>
  <c r="M34" i="50"/>
  <c r="N34" i="50" l="1"/>
  <c r="N36" i="50"/>
  <c r="N35" i="50"/>
  <c r="H10" i="41" l="1"/>
  <c r="I10" i="41" l="1"/>
  <c r="H12" i="41"/>
  <c r="H13" i="41" s="1"/>
  <c r="J10" i="41" l="1"/>
  <c r="I12" i="41"/>
  <c r="I13" i="41" s="1"/>
  <c r="K10" i="41" l="1"/>
  <c r="J12" i="41"/>
  <c r="J13" i="41" s="1"/>
  <c r="L10" i="41" l="1"/>
  <c r="L12" i="41" s="1"/>
  <c r="L13" i="41" s="1"/>
  <c r="K12" i="41"/>
  <c r="K13" i="41" s="1"/>
  <c r="D11" i="48"/>
  <c r="D19" i="48" s="1"/>
  <c r="AX22" i="30" l="1"/>
  <c r="AZ24" i="30"/>
  <c r="BL24" i="30" s="1"/>
  <c r="AX15" i="30"/>
  <c r="AY5" i="30"/>
  <c r="BK5" i="30" s="1"/>
  <c r="AZ14" i="30"/>
  <c r="AZ25" i="30"/>
  <c r="BL25" i="30" s="1"/>
  <c r="AX18" i="30"/>
  <c r="AZ15" i="30"/>
  <c r="BL15" i="30" s="1"/>
  <c r="AZ8" i="30"/>
  <c r="BL8" i="30" s="1"/>
  <c r="AX30" i="30"/>
  <c r="AX5" i="30"/>
  <c r="AX24" i="30"/>
  <c r="AY18" i="30"/>
  <c r="BK18" i="30" s="1"/>
  <c r="AX23" i="30"/>
  <c r="AY7" i="30"/>
  <c r="BK7" i="30" s="1"/>
  <c r="AY15" i="30"/>
  <c r="BK15" i="30" s="1"/>
  <c r="AY32" i="30"/>
  <c r="BK32" i="30" s="1"/>
  <c r="AY30" i="30"/>
  <c r="AZ30" i="30"/>
  <c r="AY23" i="30"/>
  <c r="BK23" i="30" s="1"/>
  <c r="AY14" i="30"/>
  <c r="AY24" i="30"/>
  <c r="BK24" i="30" s="1"/>
  <c r="AX25" i="30"/>
  <c r="AZ31" i="30"/>
  <c r="BL31" i="30" s="1"/>
  <c r="AZ23" i="30"/>
  <c r="BL23" i="30" s="1"/>
  <c r="AY16" i="30"/>
  <c r="BK16" i="30" s="1"/>
  <c r="AY22" i="30"/>
  <c r="AX17" i="30"/>
  <c r="AZ17" i="30"/>
  <c r="BL17" i="30" s="1"/>
  <c r="AZ10" i="30"/>
  <c r="BL10" i="30" s="1"/>
  <c r="AX14" i="30"/>
  <c r="AY8" i="30"/>
  <c r="BK8" i="30" s="1"/>
  <c r="AY17" i="30"/>
  <c r="BK17" i="30" s="1"/>
  <c r="AX7" i="30"/>
  <c r="AX9" i="30"/>
  <c r="AY6" i="30"/>
  <c r="BK6" i="30" s="1"/>
  <c r="AY26" i="30"/>
  <c r="BK26" i="30" s="1"/>
  <c r="AZ5" i="30"/>
  <c r="BL5" i="30" s="1"/>
  <c r="AZ7" i="30"/>
  <c r="BL7" i="30" s="1"/>
  <c r="AX16" i="30"/>
  <c r="AY31" i="30"/>
  <c r="BK31" i="30" s="1"/>
  <c r="AX31" i="30"/>
  <c r="AZ22" i="30"/>
  <c r="AY9" i="30"/>
  <c r="BK9" i="30" s="1"/>
  <c r="AY10" i="30"/>
  <c r="BK10" i="30" s="1"/>
  <c r="AY25" i="30"/>
  <c r="BK25" i="30" s="1"/>
  <c r="AZ18" i="30"/>
  <c r="BL18" i="30" s="1"/>
  <c r="AZ16" i="30"/>
  <c r="BL16" i="30" s="1"/>
  <c r="AZ6" i="30"/>
  <c r="BL6" i="30" s="1"/>
  <c r="AX26" i="30"/>
  <c r="AX6" i="30"/>
  <c r="AX32" i="30"/>
  <c r="AX10" i="30"/>
  <c r="AZ9" i="30"/>
  <c r="BL9" i="30" s="1"/>
  <c r="AZ26" i="30"/>
  <c r="BL26" i="30" s="1"/>
  <c r="AZ32" i="30"/>
  <c r="BL32" i="30" s="1"/>
  <c r="AX8" i="30"/>
  <c r="M23" i="48"/>
  <c r="BJ17" i="30" l="1"/>
  <c r="N17" i="30"/>
  <c r="O17" i="30" s="1"/>
  <c r="BJ8" i="30"/>
  <c r="N8" i="30"/>
  <c r="O8" i="30" s="1"/>
  <c r="BB43" i="30"/>
  <c r="G29" i="40"/>
  <c r="AS46" i="30"/>
  <c r="H44" i="30" s="1"/>
  <c r="H43" i="30" s="1"/>
  <c r="BL22" i="30"/>
  <c r="BL27" i="30" s="1"/>
  <c r="AZ27" i="30"/>
  <c r="BJ9" i="30"/>
  <c r="N9" i="30"/>
  <c r="O9" i="30" s="1"/>
  <c r="BK22" i="30"/>
  <c r="BK27" i="30" s="1"/>
  <c r="AY27" i="30"/>
  <c r="BL14" i="30"/>
  <c r="BL19" i="30" s="1"/>
  <c r="AZ19" i="30"/>
  <c r="N14" i="30"/>
  <c r="AX19" i="30"/>
  <c r="BJ14" i="30"/>
  <c r="N32" i="30"/>
  <c r="O32" i="30" s="1"/>
  <c r="BJ32" i="30"/>
  <c r="N18" i="30"/>
  <c r="O18" i="30" s="1"/>
  <c r="BJ18" i="30"/>
  <c r="BJ6" i="30"/>
  <c r="N6" i="30"/>
  <c r="O6" i="30" s="1"/>
  <c r="BK14" i="30"/>
  <c r="BK19" i="30" s="1"/>
  <c r="AY19" i="30"/>
  <c r="N26" i="30"/>
  <c r="O26" i="30" s="1"/>
  <c r="BJ26" i="30"/>
  <c r="BJ31" i="30"/>
  <c r="N31" i="30"/>
  <c r="O31" i="30" s="1"/>
  <c r="BJ7" i="30"/>
  <c r="N7" i="30"/>
  <c r="O7" i="30" s="1"/>
  <c r="BL30" i="30"/>
  <c r="BL33" i="30" s="1"/>
  <c r="AZ33" i="30"/>
  <c r="BJ24" i="30"/>
  <c r="N24" i="30"/>
  <c r="O24" i="30" s="1"/>
  <c r="N10" i="30"/>
  <c r="O10" i="30" s="1"/>
  <c r="BJ10" i="30"/>
  <c r="F29" i="40"/>
  <c r="AR46" i="30"/>
  <c r="G44" i="30" s="1"/>
  <c r="G43" i="30" s="1"/>
  <c r="BK30" i="30"/>
  <c r="BK33" i="30" s="1"/>
  <c r="AY33" i="30"/>
  <c r="BJ5" i="30"/>
  <c r="N5" i="30"/>
  <c r="O5" i="30" s="1"/>
  <c r="BJ15" i="30"/>
  <c r="N15" i="30"/>
  <c r="O15" i="30" s="1"/>
  <c r="N25" i="30"/>
  <c r="O25" i="30" s="1"/>
  <c r="BJ25" i="30"/>
  <c r="BJ23" i="30"/>
  <c r="N23" i="30"/>
  <c r="O23" i="30" s="1"/>
  <c r="BJ16" i="30"/>
  <c r="N16" i="30"/>
  <c r="O16" i="30" s="1"/>
  <c r="AX11" i="30"/>
  <c r="AO46" i="30"/>
  <c r="AX43" i="30"/>
  <c r="O34" i="30"/>
  <c r="BP4" i="30"/>
  <c r="C24" i="40" s="1"/>
  <c r="AY11" i="30"/>
  <c r="AP46" i="30"/>
  <c r="E44" i="30" s="1"/>
  <c r="E43" i="30" s="1"/>
  <c r="BQ4" i="30"/>
  <c r="D24" i="40" s="1"/>
  <c r="N30" i="30"/>
  <c r="AX33" i="30"/>
  <c r="BJ30" i="30"/>
  <c r="BJ22" i="30"/>
  <c r="N22" i="30"/>
  <c r="AX27" i="30"/>
  <c r="AQ46" i="30"/>
  <c r="F44" i="30" s="1"/>
  <c r="F43" i="30" s="1"/>
  <c r="AZ11" i="30"/>
  <c r="BR4" i="30"/>
  <c r="E24" i="40" s="1"/>
  <c r="AW46" i="30" l="1"/>
  <c r="K24" i="40"/>
  <c r="C29" i="40"/>
  <c r="BJ33" i="30"/>
  <c r="BK11" i="30"/>
  <c r="BL11" i="30"/>
  <c r="BJ11" i="30"/>
  <c r="BJ19" i="30"/>
  <c r="H45" i="30"/>
  <c r="G22" i="40"/>
  <c r="E22" i="46"/>
  <c r="E27" i="46" s="1"/>
  <c r="E10" i="48"/>
  <c r="E21" i="48" s="1"/>
  <c r="F45" i="30"/>
  <c r="E22" i="40"/>
  <c r="F22" i="40"/>
  <c r="G45" i="30"/>
  <c r="H26" i="40"/>
  <c r="H27" i="40" s="1"/>
  <c r="D44" i="30"/>
  <c r="O44" i="30" s="1"/>
  <c r="D22" i="40"/>
  <c r="E45" i="30"/>
  <c r="D22" i="46"/>
  <c r="D27" i="46" s="1"/>
  <c r="D10" i="48"/>
  <c r="D21" i="48" s="1"/>
  <c r="N33" i="30"/>
  <c r="O30" i="30"/>
  <c r="O33" i="30" s="1"/>
  <c r="O22" i="30"/>
  <c r="O27" i="30" s="1"/>
  <c r="N27" i="30"/>
  <c r="N19" i="30"/>
  <c r="O14" i="30"/>
  <c r="O19" i="30" s="1"/>
  <c r="BJ27" i="30"/>
  <c r="O11" i="30"/>
  <c r="N11" i="30"/>
  <c r="C5" i="46" l="1"/>
  <c r="C9" i="46" s="1"/>
  <c r="C15" i="46" s="1"/>
  <c r="H34" i="40"/>
  <c r="E5" i="46"/>
  <c r="E9" i="46" s="1"/>
  <c r="E15" i="46" s="1"/>
  <c r="E18" i="46" s="1"/>
  <c r="E29" i="40"/>
  <c r="D5" i="46"/>
  <c r="D9" i="46" s="1"/>
  <c r="D15" i="46" s="1"/>
  <c r="D18" i="46" s="1"/>
  <c r="D29" i="40"/>
  <c r="E26" i="40"/>
  <c r="E27" i="40" s="1"/>
  <c r="E30" i="40"/>
  <c r="D43" i="30"/>
  <c r="O43" i="30" s="1"/>
  <c r="F30" i="40"/>
  <c r="F26" i="40"/>
  <c r="F27" i="40" s="1"/>
  <c r="D26" i="40"/>
  <c r="D27" i="40" s="1"/>
  <c r="D30" i="40"/>
  <c r="G30" i="40"/>
  <c r="G26" i="40"/>
  <c r="G27" i="40" s="1"/>
  <c r="K29" i="40" l="1"/>
  <c r="C18" i="46"/>
  <c r="N15" i="46"/>
  <c r="N18" i="46" s="1"/>
  <c r="N5" i="46"/>
  <c r="N9" i="46" s="1"/>
  <c r="E28" i="46"/>
  <c r="D28" i="46"/>
  <c r="C10" i="48"/>
  <c r="D45" i="30"/>
  <c r="C22" i="46"/>
  <c r="C22" i="40"/>
  <c r="K22" i="40" s="1"/>
  <c r="N22" i="46" l="1"/>
  <c r="C27" i="46"/>
  <c r="C28" i="46" s="1"/>
  <c r="C30" i="40"/>
  <c r="K30" i="40" s="1"/>
  <c r="C26" i="40"/>
  <c r="K26" i="40" s="1"/>
  <c r="H36" i="40"/>
  <c r="C21" i="48"/>
  <c r="M10" i="48"/>
  <c r="O45" i="30"/>
  <c r="H32" i="40" l="1"/>
  <c r="E51" i="30"/>
  <c r="E53" i="30" s="1"/>
  <c r="M25" i="48"/>
  <c r="M21" i="48"/>
  <c r="C27" i="40"/>
  <c r="K27" i="40" s="1"/>
  <c r="P25" i="46"/>
  <c r="N27" i="46"/>
  <c r="P22" i="46"/>
  <c r="N28" i="46" l="1"/>
  <c r="O27" i="46"/>
  <c r="O24" i="46"/>
  <c r="O23" i="46"/>
  <c r="O26" i="46"/>
  <c r="O25" i="46"/>
  <c r="O22" i="4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J21" authorId="0" shapeId="0" xr:uid="{00000000-0006-0000-0000-000001000000}">
      <text>
        <r>
          <rPr>
            <b/>
            <sz val="9"/>
            <color indexed="81"/>
            <rFont val="Tahoma"/>
            <family val="2"/>
          </rPr>
          <t>Husk å sette riktig datointervall!</t>
        </r>
      </text>
    </comment>
    <comment ref="I24" authorId="0" shapeId="0" xr:uid="{00000000-0006-0000-0000-000002000000}">
      <text>
        <r>
          <rPr>
            <b/>
            <sz val="9"/>
            <color indexed="81"/>
            <rFont val="Tahoma"/>
            <family val="2"/>
          </rPr>
          <t xml:space="preserve">Viktig at prosjekteier (instituttleder) er innforstått med hvilket ansvar og økonomisk risiko som EU prosjekter medfører.    </t>
        </r>
        <r>
          <rPr>
            <sz val="9"/>
            <color indexed="81"/>
            <rFont val="Tahoma"/>
            <family val="2"/>
          </rPr>
          <t xml:space="preserve">
</t>
        </r>
      </text>
    </comment>
    <comment ref="B30" authorId="0" shapeId="0" xr:uid="{00000000-0006-0000-0000-000003000000}">
      <text>
        <r>
          <rPr>
            <sz val="9"/>
            <color indexed="81"/>
            <rFont val="Tahoma"/>
            <family val="2"/>
          </rPr>
          <t xml:space="preserve">Hvor mye av bidraget knyttet til "management ande indirect costs" skal gå til basis?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A52" authorId="0" shapeId="0" xr:uid="{00000000-0006-0000-0100-000001000000}">
      <text>
        <r>
          <rPr>
            <sz val="9"/>
            <color indexed="81"/>
            <rFont val="Tahoma"/>
            <family val="2"/>
          </rPr>
          <t xml:space="preserve">F.eks ansettelser av vikarer ifm frijøp av undervisningstid. NB! Kun til analyseformål, får ingen konsekvenser i prosjektregnskapet. Inntekter legges inn med minus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Simen Finne Jørgensen</author>
  </authors>
  <commentList>
    <comment ref="G36" authorId="0" shapeId="0" xr:uid="{00000000-0006-0000-0300-000001000000}">
      <text>
        <r>
          <rPr>
            <b/>
            <sz val="9"/>
            <color indexed="81"/>
            <rFont val="Tahoma"/>
            <family val="2"/>
          </rPr>
          <t xml:space="preserve">Av UiOs kostnader dvs minus viderefordelte inntekter.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0400-000001000000}">
      <text>
        <r>
          <rPr>
            <sz val="9"/>
            <color indexed="81"/>
            <rFont val="Tahoma"/>
            <family val="2"/>
          </rPr>
          <t>Universitetssektoren fylles ut automatisk, de øvirge må legges inn maneult i hele kroner. (Formateres automatisk til hele 1000 kroner)</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Simen Finne Jørgensen</author>
  </authors>
  <commentList>
    <comment ref="L25" authorId="0" shapeId="0" xr:uid="{00000000-0006-0000-0500-000001000000}">
      <text>
        <r>
          <rPr>
            <b/>
            <sz val="9"/>
            <color indexed="81"/>
            <rFont val="Tahoma"/>
            <family val="2"/>
          </rPr>
          <t xml:space="preserve">Av UiOs kostnader dvs minus viderefordelte inntekter.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4" authorId="0" shapeId="0" xr:uid="{00000000-0006-0000-0700-000001000000}">
      <text>
        <r>
          <rPr>
            <b/>
            <sz val="9"/>
            <color indexed="81"/>
            <rFont val="Tahoma"/>
            <family val="2"/>
          </rPr>
          <t>Terje Bakke:</t>
        </r>
        <r>
          <rPr>
            <sz val="9"/>
            <color indexed="81"/>
            <rFont val="Tahoma"/>
            <family val="2"/>
          </rPr>
          <t xml:space="preserve">
Udekkede lønnskostnader som må tas på UiO sin regning.</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36" authorId="0" shapeId="0" xr:uid="{00000000-0006-0000-0800-000001000000}">
      <text>
        <r>
          <rPr>
            <b/>
            <sz val="9"/>
            <color indexed="81"/>
            <rFont val="Tahoma"/>
            <family val="2"/>
          </rPr>
          <t>Terje Bakke:</t>
        </r>
        <r>
          <rPr>
            <sz val="9"/>
            <color indexed="81"/>
            <rFont val="Tahoma"/>
            <family val="2"/>
          </rPr>
          <t xml:space="preserve">
Udekkede lønnskostnader som må tas på UiO sin regning.</t>
        </r>
      </text>
    </comment>
  </commentList>
</comments>
</file>

<file path=xl/sharedStrings.xml><?xml version="1.0" encoding="utf-8"?>
<sst xmlns="http://schemas.openxmlformats.org/spreadsheetml/2006/main" count="740" uniqueCount="460">
  <si>
    <r>
      <t xml:space="preserve">Søknadsbudsjetteringsmal for Marie Skłodowska-Curie Actions 2024 og 2025
</t>
    </r>
    <r>
      <rPr>
        <sz val="16"/>
        <color theme="1"/>
        <rFont val="Calibri"/>
        <family val="2"/>
        <scheme val="minor"/>
      </rPr>
      <t>"MSCA Postdoctoral Fellowships" og " MSCA Doctoral Networks"</t>
    </r>
  </si>
  <si>
    <t>Prosjektinformasjon</t>
  </si>
  <si>
    <r>
      <t>Prosjekttittel</t>
    </r>
    <r>
      <rPr>
        <sz val="11"/>
        <color rgb="FFFF0000"/>
        <rFont val="Calibri"/>
        <family val="2"/>
        <scheme val="minor"/>
      </rPr>
      <t>*</t>
    </r>
  </si>
  <si>
    <r>
      <t>Prosjektleder</t>
    </r>
    <r>
      <rPr>
        <sz val="11"/>
        <color rgb="FFFF0000"/>
        <rFont val="Calibri"/>
        <family val="2"/>
        <scheme val="minor"/>
      </rPr>
      <t>*</t>
    </r>
  </si>
  <si>
    <r>
      <t>Prosjekteier (institutt mv)</t>
    </r>
    <r>
      <rPr>
        <sz val="11"/>
        <color rgb="FFFF0000"/>
        <rFont val="Calibri"/>
        <family val="2"/>
        <scheme val="minor"/>
      </rPr>
      <t>*</t>
    </r>
  </si>
  <si>
    <r>
      <t>Institutt-/senterleder mv</t>
    </r>
    <r>
      <rPr>
        <sz val="11"/>
        <color rgb="FFFF0000"/>
        <rFont val="Calibri"/>
        <family val="2"/>
        <scheme val="minor"/>
      </rPr>
      <t>*</t>
    </r>
  </si>
  <si>
    <t>Prosjektnummer (om opprettet)</t>
  </si>
  <si>
    <t>Saksnummer i ephorte (om opprettet)</t>
  </si>
  <si>
    <r>
      <t>Kort begrunnelse for prosjektes faglige interesse</t>
    </r>
    <r>
      <rPr>
        <sz val="11"/>
        <color rgb="FFFF0000"/>
        <rFont val="Calibri"/>
        <family val="2"/>
        <scheme val="minor"/>
      </rPr>
      <t>*</t>
    </r>
  </si>
  <si>
    <t>Prosjektperiode</t>
  </si>
  <si>
    <t>Dato (etablering av budsjettet)</t>
  </si>
  <si>
    <r>
      <t>Første budsjettår (oppstartsår)</t>
    </r>
    <r>
      <rPr>
        <sz val="11"/>
        <color rgb="FFFF0000"/>
        <rFont val="Calibri"/>
        <family val="2"/>
        <scheme val="minor"/>
      </rPr>
      <t>*</t>
    </r>
  </si>
  <si>
    <r>
      <t>Prosjektets (avtaleperioden) start</t>
    </r>
    <r>
      <rPr>
        <sz val="11"/>
        <color rgb="FFFF0000"/>
        <rFont val="Calibri"/>
        <family val="2"/>
        <scheme val="minor"/>
      </rPr>
      <t>*</t>
    </r>
  </si>
  <si>
    <r>
      <t>Prosjektets (avtaleperioden) slutt</t>
    </r>
    <r>
      <rPr>
        <sz val="11"/>
        <color rgb="FFFF0000"/>
        <rFont val="Calibri"/>
        <family val="2"/>
        <scheme val="minor"/>
      </rPr>
      <t>*</t>
    </r>
  </si>
  <si>
    <t>Prosjektets slutt (etter endring)</t>
  </si>
  <si>
    <t>Beregning av valuta etter vedtatt modell for valutapolicy:</t>
  </si>
  <si>
    <t>Informasjon om finansiering</t>
  </si>
  <si>
    <t>Snittkurs 01.09.2021 - 01.09.2023</t>
  </si>
  <si>
    <t xml:space="preserve">se link: </t>
  </si>
  <si>
    <t>valutapolicy</t>
  </si>
  <si>
    <t>Navn på finansieringskilde(r)</t>
  </si>
  <si>
    <t>Horizon Europe Work Programme 2021-2024
Marie Sklodowska-Curie Actions</t>
  </si>
  <si>
    <t xml:space="preserve"> fratrekk risikofaktor</t>
  </si>
  <si>
    <t>Valutakurs (må forankres hos instituttleder)</t>
  </si>
  <si>
    <t>Policykurs for innev. Periode</t>
  </si>
  <si>
    <t xml:space="preserve">Prosjektkategorisering </t>
  </si>
  <si>
    <t xml:space="preserve">Eventuell manuell overstyring: </t>
  </si>
  <si>
    <t>Category (choose)</t>
  </si>
  <si>
    <t>MSCA Postdoctoral Fellowships</t>
  </si>
  <si>
    <t>Family Allowance</t>
  </si>
  <si>
    <t>Nei</t>
  </si>
  <si>
    <t>Finansieringsprinsipp</t>
  </si>
  <si>
    <t>Kostnadsspesifikk finansiering</t>
  </si>
  <si>
    <r>
      <t>Finansieringstype</t>
    </r>
    <r>
      <rPr>
        <sz val="11"/>
        <color rgb="FFFF0000"/>
        <rFont val="Calibri"/>
        <family val="2"/>
        <scheme val="minor"/>
      </rPr>
      <t>*</t>
    </r>
  </si>
  <si>
    <t>Fast beløp</t>
  </si>
  <si>
    <t>Vit.</t>
  </si>
  <si>
    <t>T/A</t>
  </si>
  <si>
    <r>
      <t>Prosjekttype (overheadkostnader)</t>
    </r>
    <r>
      <rPr>
        <sz val="11"/>
        <color rgb="FFFF0000"/>
        <rFont val="Calibri"/>
        <family val="2"/>
        <scheme val="minor"/>
      </rPr>
      <t>*</t>
    </r>
  </si>
  <si>
    <t>Prosjekter som foregår i UiOs lokaler</t>
  </si>
  <si>
    <t>Pris- lønnsjustering</t>
  </si>
  <si>
    <t>Inneværende år</t>
  </si>
  <si>
    <t>Årlig lønnsjustering  i hele prosjektperioden</t>
  </si>
  <si>
    <t>Ja</t>
  </si>
  <si>
    <t>LØNNS- OG DRIFTSKOSTNADER</t>
  </si>
  <si>
    <t>OVERHEADKOSTNADER</t>
  </si>
  <si>
    <t>Eksternt finansiert overhead</t>
  </si>
  <si>
    <t>REGISTRER MÅNEDSVERK</t>
  </si>
  <si>
    <t>Gjelder ved sats per årsverk</t>
  </si>
  <si>
    <t>Internt finansiert overhead</t>
  </si>
  <si>
    <t>Årslønn</t>
  </si>
  <si>
    <t>Navn</t>
  </si>
  <si>
    <t>Sum månedsverk</t>
  </si>
  <si>
    <t>Lønn og sos. kostnader</t>
  </si>
  <si>
    <t>Overhead</t>
  </si>
  <si>
    <t>Totalt</t>
  </si>
  <si>
    <t>Bruttolønn</t>
  </si>
  <si>
    <t>inkl lønnsv.</t>
  </si>
  <si>
    <t>Lønn</t>
  </si>
  <si>
    <t>Feriep</t>
  </si>
  <si>
    <t>AGA</t>
  </si>
  <si>
    <t>Pensjon</t>
  </si>
  <si>
    <t>inkl sos.avg.</t>
  </si>
  <si>
    <t>inkl sos.avg. Per mnd</t>
  </si>
  <si>
    <t>inkl. ind.kost.</t>
  </si>
  <si>
    <t>Timesats</t>
  </si>
  <si>
    <t>MSCA - Fellow</t>
  </si>
  <si>
    <t>Sum</t>
  </si>
  <si>
    <t>Eksisterende ansatte - dekkes av prosjektbevilgning</t>
  </si>
  <si>
    <t>REGISTRER ÅRSVERK</t>
  </si>
  <si>
    <t>Frikjøp art 5892</t>
  </si>
  <si>
    <t>Ltr</t>
  </si>
  <si>
    <t>Gj.snitt. Ltr</t>
  </si>
  <si>
    <t>Prosjektleder/adm.leder</t>
  </si>
  <si>
    <t>Forsker - professor</t>
  </si>
  <si>
    <t>hvor mye skal til kanditat pga høy Eu-kurs, hva er tilgengelig for indikre kostnad/drift</t>
  </si>
  <si>
    <t>Forsker - 1.aman.</t>
  </si>
  <si>
    <t>Forsker (rundsum)</t>
  </si>
  <si>
    <t>Gjesteforsker</t>
  </si>
  <si>
    <t>Eksisterende ansatte - dekkes av UiO (egenandel)</t>
  </si>
  <si>
    <t>Frikjøp art 5896</t>
  </si>
  <si>
    <t>Teknisk adm bistand</t>
  </si>
  <si>
    <t>Diverse vitenskapelig ansatte</t>
  </si>
  <si>
    <t>Timelønn - dekkes av prosjektbevilgning</t>
  </si>
  <si>
    <t>REGISTRER TIMER</t>
  </si>
  <si>
    <t>Beløp</t>
  </si>
  <si>
    <t>Timebasert lønn</t>
  </si>
  <si>
    <t>Lønnskostnad</t>
  </si>
  <si>
    <t>REGISTRER DRIFTSKOSTNADER</t>
  </si>
  <si>
    <t>Research, training and networking contribution (Year/Person)</t>
  </si>
  <si>
    <t>Management &amp; indirect contribution (Year/Person)</t>
  </si>
  <si>
    <t>Eksterne inntekter</t>
  </si>
  <si>
    <t>Egenandel</t>
  </si>
  <si>
    <t>Totale kostnader</t>
  </si>
  <si>
    <t>Resultat</t>
  </si>
  <si>
    <t>REGISTRER TOTAL OVERHEAD OG EKSTERNT FINANSIERT OVERHEAD</t>
  </si>
  <si>
    <t>Sats TOT OH</t>
  </si>
  <si>
    <t>Prosjektets nettobidrag:</t>
  </si>
  <si>
    <t>Totalt beløp</t>
  </si>
  <si>
    <t xml:space="preserve">Mer inntekt/kostnad for instituttet </t>
  </si>
  <si>
    <t>OH-sats T/A</t>
  </si>
  <si>
    <t>Prosjektets reelle nettobidrag</t>
  </si>
  <si>
    <t>Øvrige</t>
  </si>
  <si>
    <t>øvrig lønn</t>
  </si>
  <si>
    <t>OH-sats Vit</t>
  </si>
  <si>
    <t>Total OH</t>
  </si>
  <si>
    <t>Prosjekttittel:</t>
  </si>
  <si>
    <t>Leiestedskalkyle versjon:</t>
  </si>
  <si>
    <t>Alle beløp angis i hele kroner</t>
  </si>
  <si>
    <t>Finansiør</t>
  </si>
  <si>
    <t>Kommentarfelt</t>
  </si>
  <si>
    <t>Leiested 1</t>
  </si>
  <si>
    <t>Antall timer/enheter Leiested</t>
  </si>
  <si>
    <t>Enhetspris Leiested</t>
  </si>
  <si>
    <t>Leiestedskostnader</t>
  </si>
  <si>
    <t>NFR</t>
  </si>
  <si>
    <t>Leiested 2</t>
  </si>
  <si>
    <t>Leiested 3</t>
  </si>
  <si>
    <t>Private</t>
  </si>
  <si>
    <t>Leiested 4</t>
  </si>
  <si>
    <t>Internasjonale</t>
  </si>
  <si>
    <t>Leiested 5</t>
  </si>
  <si>
    <t>Offentlige</t>
  </si>
  <si>
    <t>Leiested 6</t>
  </si>
  <si>
    <t>Leiested 7</t>
  </si>
  <si>
    <t>Leiested 8</t>
  </si>
  <si>
    <t>Leiested 9</t>
  </si>
  <si>
    <t>Leiested 10</t>
  </si>
  <si>
    <t>Leiested 11</t>
  </si>
  <si>
    <t>Leiested 12</t>
  </si>
  <si>
    <t>Leiested 13</t>
  </si>
  <si>
    <t>Leiested 14</t>
  </si>
  <si>
    <t>Leiested 15</t>
  </si>
  <si>
    <t>Prosjektnr:</t>
  </si>
  <si>
    <t>Saksnummer ePhorte:</t>
  </si>
  <si>
    <t>Intern rapport - søknadsbudsjett</t>
  </si>
  <si>
    <t>Totalitet</t>
  </si>
  <si>
    <t>Eksterne inntekter og kostnader</t>
  </si>
  <si>
    <t>Viderefordelte inntekter</t>
  </si>
  <si>
    <t>Totale eksterne inntekter</t>
  </si>
  <si>
    <t>Personalkostnader</t>
  </si>
  <si>
    <t>Eksternt fin frikjøp</t>
  </si>
  <si>
    <t>Eksternt fin overheadkostnader</t>
  </si>
  <si>
    <t>Family allowance</t>
  </si>
  <si>
    <t>Eksternt fin leiestedskostnader</t>
  </si>
  <si>
    <t>Research, training og networking costs per year</t>
  </si>
  <si>
    <t>Management &amp; indirect costs per year</t>
  </si>
  <si>
    <t>Totale eksterne kostnader</t>
  </si>
  <si>
    <t>Resultat på prosjektet</t>
  </si>
  <si>
    <t>Intern finansiering av ressurser</t>
  </si>
  <si>
    <t>Kostnad internt fin frikjøp</t>
  </si>
  <si>
    <t>Internt fin overheadkostnader</t>
  </si>
  <si>
    <t>Internt fin. leiestedskostnader</t>
  </si>
  <si>
    <t>Sum intern finansiering</t>
  </si>
  <si>
    <t>Resultat levetidsprognose</t>
  </si>
  <si>
    <t>Totale kostnader i prosjektet</t>
  </si>
  <si>
    <t xml:space="preserve">Nettobidrag </t>
  </si>
  <si>
    <t>Kort begrunnelse for prosjektets faglige interesse:</t>
  </si>
  <si>
    <t>Total overheadkostnad</t>
  </si>
  <si>
    <t>Eksternt fin. overhead</t>
  </si>
  <si>
    <t>Egenandelsprosent</t>
  </si>
  <si>
    <t>Underskrifter (på papirutskriften - som skal arkiveres)</t>
  </si>
  <si>
    <t>Prosjekteier (instituttleder)</t>
  </si>
  <si>
    <t>Dato</t>
  </si>
  <si>
    <t>Prosjektleder</t>
  </si>
  <si>
    <t>NFR - budgeting form</t>
  </si>
  <si>
    <t>Cost plan (in NOK 1000)*</t>
  </si>
  <si>
    <t>Sum 3 siste år</t>
  </si>
  <si>
    <t>Payroll and indirect expenses</t>
  </si>
  <si>
    <t>Procurement of R&amp;D services</t>
  </si>
  <si>
    <t>Equipment</t>
  </si>
  <si>
    <t>Other operating expenses</t>
  </si>
  <si>
    <t>Totals</t>
  </si>
  <si>
    <t>Cost code (in NOK 1000)*</t>
  </si>
  <si>
    <t>Trade and industry</t>
  </si>
  <si>
    <t>Independent research institute</t>
  </si>
  <si>
    <t>Universities and University Colleges</t>
  </si>
  <si>
    <t>Other sectors</t>
  </si>
  <si>
    <t>Abroad</t>
  </si>
  <si>
    <t>Funding plan (in NOK 1000)*</t>
  </si>
  <si>
    <t>% Andel</t>
  </si>
  <si>
    <t>Own financing</t>
  </si>
  <si>
    <t>International funding</t>
  </si>
  <si>
    <t>Other public funding</t>
  </si>
  <si>
    <t>Other private funding</t>
  </si>
  <si>
    <t>From Research Council</t>
  </si>
  <si>
    <t>kontroll</t>
  </si>
  <si>
    <t>Allocations sought from the Research Council (in 1000 NOK)</t>
  </si>
  <si>
    <t>Student fellowships</t>
  </si>
  <si>
    <t>Doctoral fellowships</t>
  </si>
  <si>
    <t>Post-doctoral fellowships</t>
  </si>
  <si>
    <t>Grants for visiting researchers</t>
  </si>
  <si>
    <t>Grants for overseas researchers</t>
  </si>
  <si>
    <t>Researcher positions</t>
  </si>
  <si>
    <t>Hourly-based salary including indirect costs</t>
  </si>
  <si>
    <t>Sum payroll and indirect expenses</t>
  </si>
  <si>
    <t>Controll</t>
  </si>
  <si>
    <t>Startdato:</t>
  </si>
  <si>
    <t>Dato:</t>
  </si>
  <si>
    <t>Sluttdato:</t>
  </si>
  <si>
    <t>Prosjekttype (overheadkostnader):</t>
  </si>
  <si>
    <t>Prosjektkategorisering:</t>
  </si>
  <si>
    <t>Finansieringstype:</t>
  </si>
  <si>
    <t>Levetids-prognose</t>
  </si>
  <si>
    <t>Totale inntekter</t>
  </si>
  <si>
    <t>Frikjøp</t>
  </si>
  <si>
    <t>Investeringer</t>
  </si>
  <si>
    <t>Direkte driftskostnader</t>
  </si>
  <si>
    <t>EU - budsjetteringsskjema</t>
  </si>
  <si>
    <t>EURO</t>
  </si>
  <si>
    <t>Eurokurs Norges Bank</t>
  </si>
  <si>
    <t>Allocations sought from the EU Council (in EUR)</t>
  </si>
  <si>
    <t>Direct personnel costs (EUR)</t>
  </si>
  <si>
    <t>A Actual costs</t>
  </si>
  <si>
    <t>Other direct costs</t>
  </si>
  <si>
    <t>F Declared as actual costs</t>
  </si>
  <si>
    <t>I Total Unit costs</t>
  </si>
  <si>
    <t>Other costs</t>
  </si>
  <si>
    <t>K Subcontracting costs</t>
  </si>
  <si>
    <t>L Costs of providing financial support to third parties</t>
  </si>
  <si>
    <t>Total direct costs</t>
  </si>
  <si>
    <t>Indirect costs (25% flat rate)</t>
  </si>
  <si>
    <t>O Total eligible costs</t>
  </si>
  <si>
    <t>R Requested amount of the grant</t>
  </si>
  <si>
    <t>Inntekter EU i NOK (overføres til arkfanen finansiering)</t>
  </si>
  <si>
    <t>Allocations sought from own financing (in EUR)</t>
  </si>
  <si>
    <t>Indirect costs (TDI)</t>
  </si>
  <si>
    <t>Total costs</t>
  </si>
  <si>
    <t>Total funding</t>
  </si>
  <si>
    <t>% Share</t>
  </si>
  <si>
    <t xml:space="preserve">Own financing </t>
  </si>
  <si>
    <t>EU funding</t>
  </si>
  <si>
    <t>Total budget</t>
  </si>
  <si>
    <t>Salary Assessment Chart (EUR)</t>
  </si>
  <si>
    <t>Project reference:</t>
  </si>
  <si>
    <t>Duration of the project/employment period:</t>
  </si>
  <si>
    <t>Fellow's name:</t>
  </si>
  <si>
    <t>Salary scale:</t>
  </si>
  <si>
    <t>Exchange rate</t>
  </si>
  <si>
    <t>Country Correction Coefficient for Norway</t>
  </si>
  <si>
    <t>year 1</t>
  </si>
  <si>
    <t>year 2</t>
  </si>
  <si>
    <t>year 3</t>
  </si>
  <si>
    <t>year 4</t>
  </si>
  <si>
    <t>year 5</t>
  </si>
  <si>
    <t>Forecast</t>
  </si>
  <si>
    <t>MSCA RESEARCHER'S SALARY - EU Contribtuion vs UiO total costs</t>
  </si>
  <si>
    <t>Euro</t>
  </si>
  <si>
    <t>Nok</t>
  </si>
  <si>
    <t xml:space="preserve">1. EU Contributions for the recruited researcher - Living and mobility allowance </t>
  </si>
  <si>
    <t>2. UiO total cost: Researcher's gross salary and social costs</t>
  </si>
  <si>
    <t>Difference between EU Contribution and UiO Cost</t>
  </si>
  <si>
    <t xml:space="preserve">1. EU Contributions for the MSCA Researcher: Living and mobility allowance </t>
  </si>
  <si>
    <t>EU total contributions for recruited researchers</t>
  </si>
  <si>
    <t>EU contribution: Living allowance (* CCC)</t>
  </si>
  <si>
    <t>EU contribution: Mobility allowance</t>
  </si>
  <si>
    <t xml:space="preserve">2. UiO total cost: Researcher's gross salary and social costs </t>
  </si>
  <si>
    <t xml:space="preserve"> MSCA Researcher's gross salary including  deductable social costs</t>
  </si>
  <si>
    <t xml:space="preserve">  - Employer's national insurance contribution</t>
  </si>
  <si>
    <t xml:space="preserve"> - Pension</t>
  </si>
  <si>
    <t xml:space="preserve">3. Researcher's gross salary and social costs </t>
  </si>
  <si>
    <t xml:space="preserve"> Researcher's gross salary (salary and holiday pay)</t>
  </si>
  <si>
    <t xml:space="preserve"> - Holiday pay</t>
  </si>
  <si>
    <t>Salary</t>
  </si>
  <si>
    <r>
      <t xml:space="preserve">4. MSCA Researcher's Family Allowance - </t>
    </r>
    <r>
      <rPr>
        <b/>
        <sz val="14"/>
        <color rgb="FFFF0000"/>
        <rFont val="Calibri"/>
        <family val="2"/>
      </rPr>
      <t>if applicable</t>
    </r>
  </si>
  <si>
    <t>1. EU Contribution for the MSCA researcher: family allowance</t>
  </si>
  <si>
    <t>2. UiO total cost: Researcher's Family allowance and social costs</t>
  </si>
  <si>
    <t xml:space="preserve">MSCA Researcher's gross (Family allowance and Holiday pay) </t>
  </si>
  <si>
    <t xml:space="preserve">  - Holiday pay</t>
  </si>
  <si>
    <t>Explanation of terms above:</t>
  </si>
  <si>
    <t>According to the Horizon Europe Work Programme, MSCA fellows are entitled to the living allowance, mobility allowance and, if applicable, family allowance. (Longterm leave allowance and Special needs allowance are at the moment not icluded the budget form)</t>
  </si>
  <si>
    <t>However, keep in mind that the amounts referred in the Work Programme is only reference rates, meaning it is subject to:</t>
  </si>
  <si>
    <t xml:space="preserve">1) The Country Correction Coefficient (CCC) – a multiplier which is applied to the Living allowance reference rate in order to account for relative prices in the country where </t>
  </si>
  <si>
    <t>you are going to conduct your research.</t>
  </si>
  <si>
    <t>2) Compulsory deductions as defined by national legislation of your employer's country. These may include social security contributions (of both employer and employee), taxes, etc.</t>
  </si>
  <si>
    <t>Please note that all allowances are gross amounts, subject to applicable deductions and taxation</t>
  </si>
  <si>
    <r>
      <rPr>
        <b/>
        <sz val="11"/>
        <color theme="1"/>
        <rFont val="Calibri"/>
        <family val="2"/>
        <scheme val="minor"/>
      </rPr>
      <t>Employer's national insurance contribution</t>
    </r>
    <r>
      <rPr>
        <sz val="10"/>
        <rFont val="Arial"/>
        <family val="2"/>
      </rPr>
      <t xml:space="preserve">s are taxes which employers must pay for their employees as part of the financing of the National Insurance scheme. </t>
    </r>
  </si>
  <si>
    <t xml:space="preserve">Employer's national insurance contributions are regionally differentiated. </t>
  </si>
  <si>
    <r>
      <rPr>
        <b/>
        <sz val="11"/>
        <color theme="1"/>
        <rFont val="Calibri"/>
        <family val="2"/>
        <scheme val="minor"/>
      </rPr>
      <t>Holiday pay</t>
    </r>
    <r>
      <rPr>
        <sz val="10"/>
        <rFont val="Arial"/>
        <family val="2"/>
      </rPr>
      <t xml:space="preserve"> is calculated as 12% of the accrual basis. The accrual basis includes all the amounts that have been disbursed to you as work remuneration (e.g. salary, </t>
    </r>
  </si>
  <si>
    <t>sickness benefits) in the earning year.</t>
  </si>
  <si>
    <r>
      <rPr>
        <b/>
        <sz val="11"/>
        <color theme="1"/>
        <rFont val="Calibri"/>
        <family val="2"/>
        <scheme val="minor"/>
      </rPr>
      <t>The pension scheme</t>
    </r>
    <r>
      <rPr>
        <sz val="10"/>
        <rFont val="Arial"/>
        <family val="2"/>
      </rPr>
      <t xml:space="preserve"> for UiO employees is administered by the Norwegian Public Pension Fund (SPK) and the Norwegian Labour and Welfare Administration (NAV).  </t>
    </r>
  </si>
  <si>
    <t>Employees pay 2 % of their gross salary to SPK and 7,8 % to NAV. UiO contributes about 12 % of the gross salary to SPK and employer fee to NAV.</t>
  </si>
  <si>
    <t>Salary Assessment Chart (NOK)</t>
  </si>
  <si>
    <t xml:space="preserve">EU Contributions for the recruited researcher - Living and mobility allowance </t>
  </si>
  <si>
    <t>UiO total cost: Researcher's gross salary and social costs</t>
  </si>
  <si>
    <t>EU contribution: Family allowance</t>
  </si>
  <si>
    <t>UiO total cost: Researcher's Family allowance and social costs</t>
  </si>
  <si>
    <t xml:space="preserve">Researcher's gross (Family allowance and Holiday pay) </t>
  </si>
  <si>
    <t xml:space="preserve"> - Family allowance</t>
  </si>
  <si>
    <t>According to the Horizon Europe Work Programme, MSCA fellows are entitled to living allowance, mobility allowance and, if applicable, family allowance. (Longterm leave allowance and Special needs allowance are at the moment not icluded the budget form)</t>
  </si>
  <si>
    <t>However, keep in mind that the amounts referred in the Work Programme are only reference rates, meaning they are subject to:</t>
  </si>
  <si>
    <t>Horizon Europe Work Programme 2021-2022</t>
  </si>
  <si>
    <t>Marie Sklodowska-Curie Actions</t>
  </si>
  <si>
    <t>% andel</t>
  </si>
  <si>
    <t>Total kroner</t>
  </si>
  <si>
    <t>MSCA - Contributions for the recruited researcher - Living and mobility allowance (person/year) (nok)</t>
  </si>
  <si>
    <t>MSCA - Contributions for the recruited researcher - Family Allowance (Person/year) (nok)</t>
  </si>
  <si>
    <t>MSCA - Institutional unit contribution - Research, training and networking contribution (person/year) (nok)</t>
  </si>
  <si>
    <t>MSCA - Institutional uni tcontribution - Management and indirect contribution (person/year) (nok)</t>
  </si>
  <si>
    <t>MSCA - Total EU Contributions (Person/Year)</t>
  </si>
  <si>
    <t xml:space="preserve">Valutakurs dato (hentes fra Registreringarkfanen, celle B23)     </t>
  </si>
  <si>
    <t xml:space="preserve"> € 1 = NOK</t>
  </si>
  <si>
    <t>https://www.ecb.europa.eu/stats/policy_and_exchange_rates/euro_reference_exchange_rates/html/eurofxref-graph-nok.en.html</t>
  </si>
  <si>
    <t xml:space="preserve">Marie Sklodowska-Curie Actions </t>
  </si>
  <si>
    <t>Contributions for the recruited researcher (per person-year)</t>
  </si>
  <si>
    <t>Institutional unit contributions (per person-year)</t>
  </si>
  <si>
    <t>MSCA - Total unit cost**                  Person/Year</t>
  </si>
  <si>
    <t>Living allowance *</t>
  </si>
  <si>
    <t>Mobility allowance</t>
  </si>
  <si>
    <t>Research, training and networking contribution</t>
  </si>
  <si>
    <t>Management and indirect contribution</t>
  </si>
  <si>
    <t>Researcher unit cost** Person/Year</t>
  </si>
  <si>
    <t>EUR</t>
  </si>
  <si>
    <t>NOK</t>
  </si>
  <si>
    <t>MSCA Doctoral Networks</t>
  </si>
  <si>
    <t>* A country correction coefficient applies to the Living Allowance. (Table 1, page 106, of MSCA - WP 2021-2022)</t>
  </si>
  <si>
    <t>Structure of the European Union contribution</t>
  </si>
  <si>
    <r>
      <t xml:space="preserve">These conditions only apply to the </t>
    </r>
    <r>
      <rPr>
        <b/>
        <sz val="12"/>
        <color theme="1"/>
        <rFont val="Calibri"/>
        <family val="2"/>
        <scheme val="minor"/>
      </rPr>
      <t>2024 and 2025</t>
    </r>
    <r>
      <rPr>
        <sz val="12"/>
        <color theme="1"/>
        <rFont val="Calibri"/>
        <family val="2"/>
        <scheme val="minor"/>
      </rPr>
      <t xml:space="preserve"> calls of this Work Programme. For the conditions applying to the 2023 calls, please see the Work Programme version adopted on 6 December 2022 (European Commission Decision C(2022)7550).</t>
    </r>
  </si>
  <si>
    <t>Contributions for the recruited researcher (per person-month)</t>
  </si>
  <si>
    <t>Institutional unit contributions (per person-month)</t>
  </si>
  <si>
    <t>Lønnstrinn</t>
  </si>
  <si>
    <t>TDI</t>
  </si>
  <si>
    <t>Grunnlagstabell for registrering av prosjektkategori</t>
  </si>
  <si>
    <t>Tabell mai 2023</t>
  </si>
  <si>
    <t>C-tabellen</t>
  </si>
  <si>
    <t xml:space="preserve">    37,5 t.</t>
  </si>
  <si>
    <t>LTR</t>
  </si>
  <si>
    <t>Brutto</t>
  </si>
  <si>
    <t>Arbeidstimer pr. år</t>
  </si>
  <si>
    <t xml:space="preserve"> Produktive timer</t>
  </si>
  <si>
    <t>Ltr.</t>
  </si>
  <si>
    <t>Timelønn</t>
  </si>
  <si>
    <t>Vit.ansatt</t>
  </si>
  <si>
    <t>Adm. Ansatt</t>
  </si>
  <si>
    <t>Bevilgning</t>
  </si>
  <si>
    <t>000000 - 000000 Basis</t>
  </si>
  <si>
    <t>Prosjekter som ikke foregår i UiOs lokaler</t>
  </si>
  <si>
    <t>000001 - 099998 Interne prosjekter</t>
  </si>
  <si>
    <t>Vitenskapelig ansatt UiO lokale</t>
  </si>
  <si>
    <t>900000 - 999998 Interne prosjekter</t>
  </si>
  <si>
    <t>Teknisk/adm. Ansatt i Uio lokale</t>
  </si>
  <si>
    <t>Bidrag</t>
  </si>
  <si>
    <t>120000 - 139998 NFR- individuelle stipendiater</t>
  </si>
  <si>
    <t>Vitenskapelig ansatt ikke i UiO lokale</t>
  </si>
  <si>
    <t>140000 - 169998 NFR- program (kontrakter og bevilgningsbrev)</t>
  </si>
  <si>
    <t>Teknisk/adm. Ansatt ikke i Uio lokale</t>
  </si>
  <si>
    <t>180000 - 189998 NFR- Forny</t>
  </si>
  <si>
    <t>190000 - 190098 NFR- stimuleringsmidler</t>
  </si>
  <si>
    <t>Valgt TDI</t>
  </si>
  <si>
    <t>Vit.ansatte</t>
  </si>
  <si>
    <t>190500 - 190698 NFR midler mottatt via statlige aktører</t>
  </si>
  <si>
    <t>Adm/teknisk</t>
  </si>
  <si>
    <t>191000 - 191199 RFF-Regionale forskningsfond</t>
  </si>
  <si>
    <t>200000 - 204698 Bidrag fra andre departementer, direktorater og tilsyn</t>
  </si>
  <si>
    <t>Lønnsberegninger</t>
  </si>
  <si>
    <t>205000 - 209698 Bidrag fra Kunnskapsdepartementet</t>
  </si>
  <si>
    <t>210000 - 219998 Bidrag fra øvrige statlige virksomheter/forvaltningsorganer /stiftelser/aksjeselskap</t>
  </si>
  <si>
    <t>Fra Buddy</t>
  </si>
  <si>
    <t>250000 - 274999 Bidrag fra kommuner og fylkeskommuner</t>
  </si>
  <si>
    <t>Fra første budsjettår</t>
  </si>
  <si>
    <t>275000 - 279998 Bidrag fra regionale forskningsfond</t>
  </si>
  <si>
    <t xml:space="preserve"> ansatte under 60 år</t>
  </si>
  <si>
    <t>ART</t>
  </si>
  <si>
    <t>Multiplikator</t>
  </si>
  <si>
    <t>TOTALT</t>
  </si>
  <si>
    <t>420000 - 429998 Bidrag fra nærlingsliv og privatpersoner</t>
  </si>
  <si>
    <t>NN</t>
  </si>
  <si>
    <t>460000 - 479998 Bidrag fra norske fond, legater, organisasjoner og stiftelser</t>
  </si>
  <si>
    <t>610000 - 629998 Bidrag fra utland- Nordisk ministerråd</t>
  </si>
  <si>
    <t>Fast lønn</t>
  </si>
  <si>
    <t>faktor</t>
  </si>
  <si>
    <t>640000 - 649998 EU forskning/ rammeprogrammer (6. rammeprogram) - Utland</t>
  </si>
  <si>
    <t>Feriepenge avsetning</t>
  </si>
  <si>
    <t>650000 - 656998 EU forskning/ rammeprogrammer (7. rammeprogram) - Utland</t>
  </si>
  <si>
    <t>657000 - 657998 EU andre tilskudd - Utland</t>
  </si>
  <si>
    <t>AGA ( av  Lønn/ Fp og Pensjon )</t>
  </si>
  <si>
    <t>690000 - 694998 Bidrag fra utlandet - andre</t>
  </si>
  <si>
    <t>710000 - 710999 Gaver som kan gir rett til gaveforsterkning</t>
  </si>
  <si>
    <t>711000 - 719999 Gaver fra kreftforeningen som gir gaveforsterkning</t>
  </si>
  <si>
    <t>720000 - 729999 Andre gaver</t>
  </si>
  <si>
    <t>Antatt lønnsjustering:</t>
  </si>
  <si>
    <t>2015-2018</t>
  </si>
  <si>
    <t>Oppdrag</t>
  </si>
  <si>
    <t>179700 - 179998 Oppdrag fra NFR</t>
  </si>
  <si>
    <t>204700 - 204998 Oppdrag fra andre departementer, direktorater og tilsyn</t>
  </si>
  <si>
    <t>209700 - 209998 Oppdrag fra Kunnskapsdepartementet</t>
  </si>
  <si>
    <t>Lønnsjustering</t>
  </si>
  <si>
    <t>220000 - 229998 Oppdrag fra øvrige statlige virksomheter/forvaltningsorganer /stiftelser/aksjeselskap</t>
  </si>
  <si>
    <t>280000 - 294999 Oppdrag fra kommuner og fylkeskommuner</t>
  </si>
  <si>
    <t>295000 - 299998 Oppdrag fra regionale forskningsfond</t>
  </si>
  <si>
    <t>430000 - 449998 Oppdrag fra nærlingsliv og privatpersoner</t>
  </si>
  <si>
    <t>480000 - 499998 Oppdrag fra norske fond, legater, organisasjoner og stiftelser</t>
  </si>
  <si>
    <t>695000 - 699998 Oppdrag fra utlandet - andre</t>
  </si>
  <si>
    <t>International fellowships, with family</t>
  </si>
  <si>
    <t>Innovative training networks, with family</t>
  </si>
  <si>
    <t>International fellowships</t>
  </si>
  <si>
    <t>Innovative training networks</t>
  </si>
  <si>
    <t>Oversikt over endringer som er foretatt i budsjetteringsmalen (gjeldende fra 20/10/2014):</t>
  </si>
  <si>
    <t>Beskrivelse av endring</t>
  </si>
  <si>
    <t xml:space="preserve">Utført av </t>
  </si>
  <si>
    <t>Kommentarfeltene under drift på budsjettarkfanen er Wrap'et slik at lengre tekst legges seg på flere linjer.</t>
  </si>
  <si>
    <t>Terje</t>
  </si>
  <si>
    <t>Arkfanen "intern oversikt" er endret slik at den er i tråd med ny prosjektlederrapport, dvs skille på eksterne inntekter og tilhørende eksternt finansierte kostnader og intern finansiering av ressurser</t>
  </si>
  <si>
    <t xml:space="preserve">terje </t>
  </si>
  <si>
    <t>Lagt inn ekstra rad med årlige totale kostnader, og prosjektets totale ramme.</t>
  </si>
  <si>
    <t>terje</t>
  </si>
  <si>
    <t xml:space="preserve">Sats per årsverk på finansieringsarkfanen (NFR) er tilrettelagt for rundsummer på samtlige vitenskapelige stillingskategorier, dette i tråd med NFR sine endrede finansieringsregler knyttet til arbeidsinnsats. I tillegg er satsene for ulike typer utenlandsstipend oppdatert med nye satser, samt at malen er tilrettelagt for 2015 som første år i budsjetteringsperioden. </t>
  </si>
  <si>
    <t>NFR- arfanen - oversikten over ressurser finansiert av NFR viste total eksterne inntekter - denne er nå korrigert til kun å gjelde bevilgningen fra NFR.</t>
  </si>
  <si>
    <t>Malen er tilrettelagt med 2015 som første år</t>
  </si>
  <si>
    <t>Lønnsmultiplikatoren er oppdatert med lønnsvekst for 2015, samt pensjonssatser</t>
  </si>
  <si>
    <t>Arkfane "Finansiering", "sats per årsverk (NFR-satser)" er tilrettelagt med mulighet for å søke finansiering for direkte lønnskostnader med et visst påslag for overhead på vitenskapelige stillinger, feks 25 % som NFR opererte med frem til utgangen av 2014. Stillingskategorien "diverse vitenskapelig ansatte" må benyttes til dette formål.</t>
  </si>
  <si>
    <t>Fordeling av leiestedskostnadene på ulike finansiører skjer med bakgrunn i de valgene som gjøres arkfanen "Leiested", feks vil KUN leiestedskostnader finansiert av NFR vises under ressursallokering på NFR-budsjettet.</t>
  </si>
  <si>
    <t xml:space="preserve">Korrigering av overheadberegning: Ved å velge stillingskategori "Teknisk adm bistand" så ble satsen for vitenskapelige stillinger valgt (379  for 2014). Formlene er nå korrigert slik at riktige satses hentes. </t>
  </si>
  <si>
    <t>Malen er oppdatert med nye TDI-satser som et glidende gjennomsnitt av regnskapstall for hhv 2012, 2013 og 2014.</t>
  </si>
  <si>
    <t xml:space="preserve">Terje </t>
  </si>
  <si>
    <t>Malen er oppdatert med nye lønnstabeller som er gjeldende fra 1. mai. 2015.</t>
  </si>
  <si>
    <t>Malen er oppdatert med null i lønnsvekst i 2015 pga nye lønnstabeller</t>
  </si>
  <si>
    <t>Viderefordelte midler er tatt ut fra beregningen av egenandelsprosent.</t>
  </si>
  <si>
    <t>Arkfanen "intern oversikt" er tilrettelagt slik at det "reelle nettobidraget" fremkommer - se budsjettarkfanen celle F67-69</t>
  </si>
  <si>
    <t>tabeller er oppdatert med ny lønnmultiplikator pga nye pensjonssatser for 2016</t>
  </si>
  <si>
    <t>Satser for finansiering</t>
  </si>
  <si>
    <t>Prosjekt:</t>
  </si>
  <si>
    <t>Valgt metode:</t>
  </si>
  <si>
    <t>Sats pr årsverk</t>
  </si>
  <si>
    <t>Inntekt fra bidragsyter</t>
  </si>
  <si>
    <t>Type</t>
  </si>
  <si>
    <t>Rundsum</t>
  </si>
  <si>
    <t>Postdoktor / Forsker</t>
  </si>
  <si>
    <t>Stipendiat</t>
  </si>
  <si>
    <t>Feltassistent</t>
  </si>
  <si>
    <t>Faktisk lønn</t>
  </si>
  <si>
    <t>Studentstipend</t>
  </si>
  <si>
    <t>Gjesteforskerstipend 1</t>
  </si>
  <si>
    <t>Gjesteforskerstipend 2-12</t>
  </si>
  <si>
    <t>Utenlandsstipend enslig</t>
  </si>
  <si>
    <t>Utenlandsstipend familie</t>
  </si>
  <si>
    <t>Kostnadsdekning pluss påslag</t>
  </si>
  <si>
    <t>Om NFRs satser - se nettsiden:</t>
  </si>
  <si>
    <t>http://www.forskningsradet.no/servlet/Satellite?c=Page&amp;pagename=ForskningsradetNorsk%2FHovedsidemal&amp;cid=1183468209187</t>
  </si>
  <si>
    <t>Fast eksternt beløp</t>
  </si>
  <si>
    <t>Legg inntekter inn med minus-fortegn</t>
  </si>
  <si>
    <t>Internasjonal finansiering</t>
  </si>
  <si>
    <t>Anne offentlig finansiering</t>
  </si>
  <si>
    <t>Annen privat finansiering</t>
  </si>
  <si>
    <t>Fra Norges Forskningsråd</t>
  </si>
  <si>
    <t>SUM eksternt inntekt</t>
  </si>
  <si>
    <t>Valutakurs Euro:</t>
  </si>
  <si>
    <t>Mobilitetsstipend</t>
  </si>
  <si>
    <t>familietillegg</t>
  </si>
  <si>
    <t>Beløp pr mnd for lønn:</t>
  </si>
  <si>
    <t>Koeffisient</t>
  </si>
  <si>
    <t>Forskning/trening og nettverkskostnad</t>
  </si>
  <si>
    <t>Management and indirecte costs</t>
  </si>
  <si>
    <t>Beløp pr mnd for andre kostnader:</t>
  </si>
  <si>
    <t>I norske kroner (tilgjengelig til andre kostnader)</t>
  </si>
  <si>
    <t>Oversikt over endringer som er foretatt i budsjetteringsmalen (gjeldende fra 5/9/2016):</t>
  </si>
  <si>
    <t>Alle arkfanene er tilpasset slik at innholdet passer til en utskriftsside.</t>
  </si>
  <si>
    <t>Budsjettarkfanen er oppdatert slik at nettobidrag og reellt nettobidrag fremkommer i celle E51 og E53.</t>
  </si>
  <si>
    <t>Intern oversikt -arkfanen er oppdatert med formler slik at nøkkeltallene Total overheadkostnad, Eksternt finansiert overhead og Egenandelsprosent fremkommer i cellene H36-36.</t>
  </si>
  <si>
    <r>
      <t>MSCA - Fellow - endret "</t>
    </r>
    <r>
      <rPr>
        <b/>
        <sz val="10"/>
        <rFont val="Arial"/>
        <family val="2"/>
      </rPr>
      <t xml:space="preserve">specification researcher salary and social cost" </t>
    </r>
    <r>
      <rPr>
        <sz val="10"/>
        <rFont val="Arial"/>
        <family val="2"/>
      </rPr>
      <t xml:space="preserve"> slik at andelen årsverk tas høyde for. Ikke fulle årsverk uansett input.</t>
    </r>
  </si>
  <si>
    <t>Malen er oppdatert med nye arkfaner for kandidatene (både norsk og engelsk), lønnstabeller for 2018 og tilhørende lønnsmultiplikatorer, samt Tdi satser for 2018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</si>
</sst>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164" formatCode="_ * #,##0.00_ ;_ * \-#,##0.00_ ;_ * &quot;-&quot;??_ ;_ @_ "/>
    <numFmt numFmtId="165" formatCode="#,##0.000"/>
    <numFmt numFmtId="166" formatCode="[$-414]d/\ mmm\.\ yyyy;@"/>
    <numFmt numFmtId="167" formatCode="_ * #,##0_ ;_ * \-#,##0_ ;_ * &quot;-&quot;??_ ;_ @_ "/>
    <numFmt numFmtId="168" formatCode="_(* #,##0_);_(* \(#,##0\);_(* &quot;-&quot;??_);_(@_)"/>
    <numFmt numFmtId="169" formatCode="0.0"/>
    <numFmt numFmtId="170" formatCode="#,###,"/>
    <numFmt numFmtId="171" formatCode="0.000\ %"/>
    <numFmt numFmtId="172" formatCode="0.0\ %"/>
    <numFmt numFmtId="173" formatCode="_ * #,##0.00000_ ;_ * \-#,##0.00000_ ;_ * &quot;-&quot;??_ ;_ @_ "/>
    <numFmt numFmtId="174" formatCode="[$€-2]\ #,##0.00"/>
    <numFmt numFmtId="175" formatCode="0.00000"/>
    <numFmt numFmtId="176" formatCode="#,##0.0"/>
    <numFmt numFmtId="177" formatCode="#,##0_ ;\-#,##0\ "/>
  </numFmts>
  <fonts count="80"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2"/>
      <name val="Arial"/>
      <family val="2"/>
    </font>
    <font>
      <sz val="8"/>
      <name val="Arial"/>
      <family val="2"/>
    </font>
    <font>
      <b/>
      <sz val="10"/>
      <name val="Arial"/>
      <family val="2"/>
    </font>
    <font>
      <sz val="10"/>
      <name val="Arial"/>
      <family val="2"/>
    </font>
    <font>
      <sz val="10"/>
      <name val="Arial"/>
      <family val="2"/>
    </font>
    <font>
      <b/>
      <sz val="9"/>
      <name val="Arial"/>
      <family val="2"/>
    </font>
    <font>
      <sz val="9"/>
      <name val="Arial"/>
      <family val="2"/>
    </font>
    <font>
      <u/>
      <sz val="10"/>
      <color theme="10"/>
      <name val="Arial"/>
      <family val="2"/>
    </font>
    <font>
      <sz val="10"/>
      <name val="Arial"/>
      <family val="2"/>
    </font>
    <font>
      <b/>
      <sz val="11"/>
      <color theme="0"/>
      <name val="Calibri"/>
      <family val="2"/>
      <scheme val="minor"/>
    </font>
    <font>
      <sz val="11"/>
      <color rgb="FFFF0000"/>
      <name val="Calibri"/>
      <family val="2"/>
      <scheme val="minor"/>
    </font>
    <font>
      <b/>
      <sz val="11"/>
      <color theme="1"/>
      <name val="Calibri"/>
      <family val="2"/>
      <scheme val="minor"/>
    </font>
    <font>
      <sz val="11"/>
      <name val="Calibri"/>
      <family val="2"/>
      <scheme val="minor"/>
    </font>
    <font>
      <sz val="11"/>
      <color indexed="8"/>
      <name val="Calibri"/>
      <family val="2"/>
    </font>
    <font>
      <b/>
      <sz val="11"/>
      <name val="Calibri"/>
      <family val="2"/>
      <scheme val="minor"/>
    </font>
    <font>
      <sz val="10"/>
      <name val="Calibri"/>
      <family val="2"/>
      <scheme val="minor"/>
    </font>
    <font>
      <b/>
      <sz val="16"/>
      <color theme="1"/>
      <name val="Calibri"/>
      <family val="2"/>
      <scheme val="minor"/>
    </font>
    <font>
      <sz val="8.1"/>
      <name val="Arial"/>
      <family val="2"/>
    </font>
    <font>
      <b/>
      <sz val="12.3"/>
      <name val="Arial"/>
      <family val="2"/>
    </font>
    <font>
      <b/>
      <sz val="10"/>
      <name val="Calibri"/>
      <family val="2"/>
      <scheme val="minor"/>
    </font>
    <font>
      <b/>
      <sz val="9"/>
      <name val="Calibri"/>
      <family val="2"/>
      <scheme val="minor"/>
    </font>
    <font>
      <b/>
      <sz val="14"/>
      <name val="Calibri"/>
      <family val="2"/>
      <scheme val="minor"/>
    </font>
    <font>
      <sz val="9"/>
      <name val="Calibri"/>
      <family val="2"/>
      <scheme val="minor"/>
    </font>
    <font>
      <sz val="8"/>
      <name val="Calibri"/>
      <family val="2"/>
      <scheme val="minor"/>
    </font>
    <font>
      <u/>
      <sz val="8"/>
      <color indexed="12"/>
      <name val="Calibri"/>
      <family val="2"/>
      <scheme val="minor"/>
    </font>
    <font>
      <b/>
      <sz val="12"/>
      <name val="Calibri"/>
      <family val="2"/>
      <scheme val="minor"/>
    </font>
    <font>
      <b/>
      <sz val="16"/>
      <name val="Calibri"/>
      <family val="2"/>
      <scheme val="minor"/>
    </font>
    <font>
      <sz val="11"/>
      <color rgb="FF000000"/>
      <name val="Calibri"/>
      <family val="2"/>
    </font>
    <font>
      <b/>
      <sz val="14"/>
      <color theme="1"/>
      <name val="Calibri"/>
      <family val="2"/>
      <scheme val="minor"/>
    </font>
    <font>
      <b/>
      <sz val="8"/>
      <name val="Arial"/>
      <family val="2"/>
    </font>
    <font>
      <i/>
      <sz val="8"/>
      <name val="Arial"/>
      <family val="2"/>
    </font>
    <font>
      <i/>
      <sz val="11"/>
      <name val="Calibri"/>
      <family val="2"/>
      <scheme val="minor"/>
    </font>
    <font>
      <u/>
      <sz val="10"/>
      <color theme="10"/>
      <name val="Calibri"/>
      <family val="2"/>
      <scheme val="minor"/>
    </font>
    <font>
      <sz val="8"/>
      <color theme="1"/>
      <name val="Calibri"/>
      <family val="2"/>
      <scheme val="minor"/>
    </font>
    <font>
      <b/>
      <sz val="9"/>
      <color indexed="81"/>
      <name val="Tahoma"/>
      <family val="2"/>
    </font>
    <font>
      <sz val="12"/>
      <name val="Calibri"/>
      <family val="2"/>
      <scheme val="minor"/>
    </font>
    <font>
      <sz val="12"/>
      <color theme="1"/>
      <name val="Calibri"/>
      <family val="2"/>
      <scheme val="minor"/>
    </font>
    <font>
      <sz val="9"/>
      <color indexed="81"/>
      <name val="Tahoma"/>
      <family val="2"/>
    </font>
    <font>
      <b/>
      <sz val="11"/>
      <name val="Arial"/>
      <family val="2"/>
    </font>
    <font>
      <b/>
      <i/>
      <sz val="11"/>
      <color theme="1"/>
      <name val="Calibri"/>
      <family val="2"/>
      <scheme val="minor"/>
    </font>
    <font>
      <sz val="10"/>
      <name val="Times"/>
      <family val="1"/>
    </font>
    <font>
      <sz val="10"/>
      <name val="Times"/>
      <family val="1"/>
    </font>
    <font>
      <sz val="10"/>
      <name val="Arial"/>
      <family val="2"/>
    </font>
    <font>
      <sz val="10"/>
      <color theme="0"/>
      <name val="Calibri"/>
      <family val="2"/>
      <scheme val="minor"/>
    </font>
    <font>
      <sz val="14"/>
      <name val="Calibri"/>
      <family val="2"/>
      <scheme val="minor"/>
    </font>
    <font>
      <sz val="11"/>
      <name val="Arial"/>
      <family val="2"/>
    </font>
    <font>
      <sz val="10"/>
      <color theme="1"/>
      <name val="Calibri"/>
      <family val="2"/>
      <scheme val="minor"/>
    </font>
    <font>
      <b/>
      <sz val="20"/>
      <name val="Calibri"/>
      <family val="2"/>
      <scheme val="minor"/>
    </font>
    <font>
      <b/>
      <sz val="12"/>
      <color rgb="FFC00000"/>
      <name val="Calibri"/>
      <family val="2"/>
      <scheme val="minor"/>
    </font>
    <font>
      <i/>
      <sz val="10"/>
      <name val="Arial"/>
      <family val="2"/>
    </font>
    <font>
      <b/>
      <sz val="10"/>
      <color rgb="FFC00000"/>
      <name val="Arial"/>
      <family val="2"/>
    </font>
    <font>
      <i/>
      <sz val="11"/>
      <color theme="1"/>
      <name val="Calibri"/>
      <family val="2"/>
      <scheme val="minor"/>
    </font>
    <font>
      <sz val="16"/>
      <name val="Calibri"/>
      <family val="2"/>
      <scheme val="minor"/>
    </font>
    <font>
      <sz val="10"/>
      <name val="Times"/>
      <family val="1"/>
    </font>
    <font>
      <sz val="10"/>
      <name val="MS Sans Serif"/>
      <family val="2"/>
    </font>
    <font>
      <b/>
      <sz val="18"/>
      <name val="Calibri"/>
      <family val="2"/>
      <scheme val="minor"/>
    </font>
    <font>
      <b/>
      <sz val="11"/>
      <color rgb="FF000000"/>
      <name val="Calibri"/>
      <family val="2"/>
    </font>
    <font>
      <i/>
      <sz val="11"/>
      <color rgb="FF000000"/>
      <name val="Calibri"/>
      <family val="2"/>
    </font>
    <font>
      <b/>
      <i/>
      <sz val="11"/>
      <color rgb="FF000000"/>
      <name val="Calibri"/>
      <family val="2"/>
    </font>
    <font>
      <b/>
      <sz val="26"/>
      <color rgb="FF000000"/>
      <name val="Calibri"/>
      <family val="2"/>
    </font>
    <font>
      <b/>
      <sz val="12"/>
      <color theme="1"/>
      <name val="Calibri"/>
      <family val="2"/>
      <scheme val="minor"/>
    </font>
    <font>
      <b/>
      <sz val="12"/>
      <color theme="6" tint="-0.249977111117893"/>
      <name val="Calibri"/>
      <family val="2"/>
    </font>
    <font>
      <b/>
      <sz val="11"/>
      <color theme="6" tint="-0.249977111117893"/>
      <name val="Calibri"/>
      <family val="2"/>
      <scheme val="minor"/>
    </font>
    <font>
      <b/>
      <i/>
      <sz val="8"/>
      <color rgb="FFFF0000"/>
      <name val="Calibri"/>
      <family val="2"/>
      <scheme val="minor"/>
    </font>
    <font>
      <sz val="16"/>
      <color theme="1"/>
      <name val="Calibri"/>
      <family val="2"/>
      <scheme val="minor"/>
    </font>
    <font>
      <b/>
      <sz val="8"/>
      <name val="Calibri"/>
      <family val="2"/>
      <scheme val="minor"/>
    </font>
    <font>
      <b/>
      <i/>
      <sz val="11"/>
      <name val="Calibri"/>
      <family val="2"/>
      <scheme val="minor"/>
    </font>
    <font>
      <b/>
      <sz val="11"/>
      <name val="Calibri"/>
      <family val="2"/>
    </font>
    <font>
      <b/>
      <sz val="14"/>
      <color rgb="FF000000"/>
      <name val="Calibri"/>
      <family val="2"/>
    </font>
    <font>
      <b/>
      <i/>
      <sz val="11"/>
      <name val="Calibri"/>
      <family val="2"/>
    </font>
    <font>
      <b/>
      <sz val="14"/>
      <color rgb="FFFF0000"/>
      <name val="Calibri"/>
      <family val="2"/>
    </font>
    <font>
      <sz val="11"/>
      <name val="Calibri"/>
      <family val="2"/>
    </font>
  </fonts>
  <fills count="32">
    <fill>
      <patternFill patternType="none"/>
    </fill>
    <fill>
      <patternFill patternType="gray125"/>
    </fill>
    <fill>
      <patternFill patternType="solid">
        <fgColor indexed="13"/>
        <bgColor indexed="64"/>
      </patternFill>
    </fill>
    <fill>
      <patternFill patternType="solid">
        <fgColor rgb="FFFFFFCC"/>
      </patternFill>
    </fill>
    <fill>
      <patternFill patternType="solid">
        <fgColor theme="4" tint="0.79998168889431442"/>
        <bgColor theme="4" tint="0.79998168889431442"/>
      </patternFill>
    </fill>
    <fill>
      <patternFill patternType="solid">
        <fgColor rgb="FFFFFFCC"/>
        <bgColor indexed="64"/>
      </patternFill>
    </fill>
    <fill>
      <patternFill patternType="solid">
        <fgColor theme="4" tint="0.39997558519241921"/>
        <bgColor theme="4" tint="0.79998168889431442"/>
      </patternFill>
    </fill>
    <fill>
      <patternFill patternType="solid">
        <fgColor theme="4" tint="0.59999389629810485"/>
        <bgColor indexed="64"/>
      </patternFill>
    </fill>
    <fill>
      <patternFill patternType="solid">
        <fgColor theme="4" tint="-0.249977111117893"/>
        <bgColor theme="4" tint="0.79998168889431442"/>
      </patternFill>
    </fill>
    <fill>
      <patternFill patternType="solid">
        <fgColor theme="4" tint="0.39997558519241921"/>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indexed="22"/>
        <bgColor indexed="64"/>
      </patternFill>
    </fill>
    <fill>
      <patternFill patternType="solid">
        <fgColor theme="0"/>
        <bgColor indexed="64"/>
      </patternFill>
    </fill>
    <fill>
      <patternFill patternType="solid">
        <fgColor theme="0"/>
        <bgColor theme="4" tint="0.79998168889431442"/>
      </patternFill>
    </fill>
    <fill>
      <patternFill patternType="solid">
        <fgColor rgb="FFFFC000"/>
        <bgColor indexed="64"/>
      </patternFill>
    </fill>
    <fill>
      <patternFill patternType="solid">
        <fgColor rgb="FFFFFF00"/>
        <bgColor indexed="64"/>
      </patternFill>
    </fill>
    <fill>
      <patternFill patternType="solid">
        <fgColor theme="9" tint="0.59999389629810485"/>
        <bgColor indexed="64"/>
      </patternFill>
    </fill>
    <fill>
      <patternFill patternType="solid">
        <fgColor theme="0" tint="-4.9989318521683403E-2"/>
        <bgColor indexed="64"/>
      </patternFill>
    </fill>
    <fill>
      <patternFill patternType="solid">
        <fgColor theme="4" tint="0.79998168889431442"/>
        <bgColor rgb="FFDCE6F1"/>
      </patternFill>
    </fill>
    <fill>
      <patternFill patternType="solid">
        <fgColor theme="4" tint="0.79998168889431442"/>
        <bgColor rgb="FF000000"/>
      </patternFill>
    </fill>
    <fill>
      <patternFill patternType="solid">
        <fgColor theme="4" tint="0.59999389629810485"/>
        <bgColor rgb="FFDCE6F1"/>
      </patternFill>
    </fill>
    <fill>
      <patternFill patternType="solid">
        <fgColor rgb="FFB8CCE4"/>
        <bgColor rgb="FF000000"/>
      </patternFill>
    </fill>
    <fill>
      <patternFill patternType="solid">
        <fgColor theme="4" tint="0.79998168889431442"/>
        <bgColor indexed="64"/>
      </patternFill>
    </fill>
    <fill>
      <patternFill patternType="solid">
        <fgColor theme="0"/>
        <bgColor rgb="FF000000"/>
      </patternFill>
    </fill>
    <fill>
      <patternFill patternType="solid">
        <fgColor theme="4" tint="0.59999389629810485"/>
        <bgColor rgb="FF000000"/>
      </patternFill>
    </fill>
    <fill>
      <patternFill patternType="solid">
        <fgColor theme="0"/>
        <bgColor rgb="FFDCE6F1"/>
      </patternFill>
    </fill>
    <fill>
      <patternFill patternType="solid">
        <fgColor rgb="FF92D050"/>
        <bgColor rgb="FF000000"/>
      </patternFill>
    </fill>
    <fill>
      <patternFill patternType="solid">
        <fgColor rgb="FF92D050"/>
        <bgColor indexed="64"/>
      </patternFill>
    </fill>
    <fill>
      <patternFill patternType="solid">
        <fgColor rgb="FF00B0F0"/>
        <bgColor rgb="FFDCE6F1"/>
      </patternFill>
    </fill>
    <fill>
      <patternFill patternType="solid">
        <fgColor rgb="FF00B0F0"/>
        <bgColor indexed="64"/>
      </patternFill>
    </fill>
    <fill>
      <patternFill patternType="solid">
        <fgColor rgb="FF00B0F0"/>
        <bgColor rgb="FF000000"/>
      </patternFill>
    </fill>
  </fills>
  <borders count="8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rgb="FFB2B2B2"/>
      </left>
      <right style="thin">
        <color rgb="FFB2B2B2"/>
      </right>
      <top style="thin">
        <color rgb="FFB2B2B2"/>
      </top>
      <bottom style="thin">
        <color rgb="FFB2B2B2"/>
      </bottom>
      <diagonal/>
    </border>
    <border>
      <left/>
      <right style="thin">
        <color theme="4" tint="0.39982299264503923"/>
      </right>
      <top/>
      <bottom/>
      <diagonal/>
    </border>
    <border>
      <left style="thin">
        <color indexed="22"/>
      </left>
      <right style="thin">
        <color indexed="22"/>
      </right>
      <top/>
      <bottom style="thin">
        <color indexed="22"/>
      </bottom>
      <diagonal/>
    </border>
    <border>
      <left style="thin">
        <color rgb="FFB2B2B2"/>
      </left>
      <right style="thin">
        <color rgb="FFB2B2B2"/>
      </right>
      <top style="thin">
        <color indexed="64"/>
      </top>
      <bottom style="thin">
        <color rgb="FFB2B2B2"/>
      </bottom>
      <diagonal/>
    </border>
    <border>
      <left style="thin">
        <color rgb="FFB2B2B2"/>
      </left>
      <right style="thin">
        <color rgb="FFB2B2B2"/>
      </right>
      <top style="thin">
        <color indexed="64"/>
      </top>
      <bottom style="thin">
        <color indexed="22"/>
      </bottom>
      <diagonal/>
    </border>
    <border>
      <left style="thin">
        <color rgb="FFB2B2B2"/>
      </left>
      <right style="thin">
        <color rgb="FFB2B2B2"/>
      </right>
      <top/>
      <bottom style="thin">
        <color indexed="22"/>
      </bottom>
      <diagonal/>
    </border>
    <border>
      <left style="thin">
        <color rgb="FFB2B2B2"/>
      </left>
      <right/>
      <top/>
      <bottom/>
      <diagonal/>
    </border>
    <border>
      <left style="thin">
        <color theme="4" tint="0.39994506668294322"/>
      </left>
      <right style="thin">
        <color theme="4" tint="0.39994506668294322"/>
      </right>
      <top style="thin">
        <color theme="4" tint="0.39997558519241921"/>
      </top>
      <bottom style="thin">
        <color theme="4" tint="0.39994506668294322"/>
      </bottom>
      <diagonal/>
    </border>
    <border>
      <left style="thin">
        <color theme="4" tint="0.59996337778862885"/>
      </left>
      <right style="thin">
        <color theme="4" tint="0.59996337778862885"/>
      </right>
      <top style="thin">
        <color theme="4" tint="0.59996337778862885"/>
      </top>
      <bottom style="thin">
        <color theme="4" tint="0.59996337778862885"/>
      </bottom>
      <diagonal/>
    </border>
    <border>
      <left style="thin">
        <color theme="4" tint="0.39994506668294322"/>
      </left>
      <right style="thin">
        <color theme="4" tint="0.39994506668294322"/>
      </right>
      <top style="thin">
        <color theme="4" tint="0.39994506668294322"/>
      </top>
      <bottom style="thin">
        <color theme="4" tint="0.39994506668294322"/>
      </bottom>
      <diagonal/>
    </border>
    <border>
      <left style="thin">
        <color theme="4" tint="0.39994506668294322"/>
      </left>
      <right style="thin">
        <color theme="4" tint="0.39994506668294322"/>
      </right>
      <top style="thin">
        <color theme="4" tint="0.39994506668294322"/>
      </top>
      <bottom style="thin">
        <color theme="4" tint="0.39991454817346722"/>
      </bottom>
      <diagonal/>
    </border>
    <border>
      <left/>
      <right style="thin">
        <color theme="4" tint="0.39982299264503923"/>
      </right>
      <top/>
      <bottom style="thin">
        <color theme="4" tint="0.39991454817346722"/>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style="thin">
        <color theme="0" tint="-0.24994659260841701"/>
      </right>
      <top/>
      <bottom/>
      <diagonal/>
    </border>
    <border>
      <left style="thin">
        <color theme="0" tint="-0.24994659260841701"/>
      </left>
      <right style="thin">
        <color theme="0" tint="-0.24994659260841701"/>
      </right>
      <top/>
      <bottom style="thin">
        <color theme="0" tint="-0.24994659260841701"/>
      </bottom>
      <diagonal/>
    </border>
    <border>
      <left style="medium">
        <color rgb="FFE4E4E4"/>
      </left>
      <right style="medium">
        <color rgb="FFE4E4E4"/>
      </right>
      <top style="medium">
        <color rgb="FFE4E4E4"/>
      </top>
      <bottom style="medium">
        <color rgb="FFE4E4E4"/>
      </bottom>
      <diagonal/>
    </border>
    <border>
      <left style="thin">
        <color rgb="FFB2B2B2"/>
      </left>
      <right style="thin">
        <color rgb="FFB2B2B2"/>
      </right>
      <top style="thin">
        <color indexed="22"/>
      </top>
      <bottom style="thin">
        <color rgb="FFB2B2B2"/>
      </bottom>
      <diagonal/>
    </border>
    <border>
      <left style="thin">
        <color theme="4" tint="0.39994506668294322"/>
      </left>
      <right style="thin">
        <color theme="4" tint="0.39994506668294322"/>
      </right>
      <top/>
      <bottom style="thin">
        <color theme="4" tint="0.39994506668294322"/>
      </bottom>
      <diagonal/>
    </border>
    <border>
      <left style="thin">
        <color theme="0" tint="-0.24994659260841701"/>
      </left>
      <right/>
      <top style="thin">
        <color theme="0" tint="-0.24994659260841701"/>
      </top>
      <bottom/>
      <diagonal/>
    </border>
    <border>
      <left/>
      <right/>
      <top style="thin">
        <color theme="0" tint="-0.24994659260841701"/>
      </top>
      <bottom/>
      <diagonal/>
    </border>
    <border>
      <left/>
      <right style="thin">
        <color theme="0" tint="-0.24994659260841701"/>
      </right>
      <top style="thin">
        <color theme="0" tint="-0.24994659260841701"/>
      </top>
      <bottom/>
      <diagonal/>
    </border>
    <border>
      <left style="thin">
        <color theme="0" tint="-0.24994659260841701"/>
      </left>
      <right/>
      <top/>
      <bottom/>
      <diagonal/>
    </border>
    <border>
      <left/>
      <right style="thin">
        <color theme="0" tint="-0.24994659260841701"/>
      </right>
      <top/>
      <bottom/>
      <diagonal/>
    </border>
    <border>
      <left style="thin">
        <color theme="0" tint="-0.24994659260841701"/>
      </left>
      <right/>
      <top/>
      <bottom style="thin">
        <color theme="0" tint="-0.24994659260841701"/>
      </bottom>
      <diagonal/>
    </border>
    <border>
      <left/>
      <right/>
      <top/>
      <bottom style="thin">
        <color theme="0" tint="-0.24994659260841701"/>
      </bottom>
      <diagonal/>
    </border>
    <border>
      <left/>
      <right style="thin">
        <color theme="0" tint="-0.24994659260841701"/>
      </right>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right style="thin">
        <color rgb="FFB2B2B2"/>
      </right>
      <top/>
      <bottom style="thin">
        <color rgb="FFB2B2B2"/>
      </bottom>
      <diagonal/>
    </border>
    <border>
      <left/>
      <right style="thin">
        <color theme="0" tint="-0.24994659260841701"/>
      </right>
      <top style="thin">
        <color rgb="FFB2B2B2"/>
      </top>
      <bottom/>
      <diagonal/>
    </border>
    <border>
      <left/>
      <right style="thin">
        <color theme="0" tint="-0.24994659260841701"/>
      </right>
      <top/>
      <bottom style="thin">
        <color rgb="FFB2B2B2"/>
      </bottom>
      <diagonal/>
    </border>
    <border>
      <left/>
      <right style="thin">
        <color rgb="FFB2B2B2"/>
      </right>
      <top style="thin">
        <color rgb="FFB2B2B2"/>
      </top>
      <bottom style="thin">
        <color rgb="FFB2B2B2"/>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rgb="FFB2B2B2"/>
      </left>
      <right style="thin">
        <color indexed="64"/>
      </right>
      <top style="thin">
        <color rgb="FFB2B2B2"/>
      </top>
      <bottom style="thin">
        <color rgb="FFB2B2B2"/>
      </bottom>
      <diagonal/>
    </border>
    <border>
      <left style="thin">
        <color theme="4" tint="0.39994506668294322"/>
      </left>
      <right style="thin">
        <color indexed="64"/>
      </right>
      <top/>
      <bottom style="thin">
        <color indexed="64"/>
      </bottom>
      <diagonal/>
    </border>
    <border>
      <left style="thin">
        <color theme="4" tint="0.39994506668294322"/>
      </left>
      <right style="thin">
        <color indexed="64"/>
      </right>
      <top style="thin">
        <color indexed="64"/>
      </top>
      <bottom style="thin">
        <color theme="4" tint="0.39994506668294322"/>
      </bottom>
      <diagonal/>
    </border>
    <border>
      <left style="thin">
        <color theme="4" tint="0.39994506668294322"/>
      </left>
      <right/>
      <top style="thin">
        <color theme="4" tint="0.39994506668294322"/>
      </top>
      <bottom style="thin">
        <color theme="4" tint="0.39994506668294322"/>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B2B2B2"/>
      </left>
      <right style="thin">
        <color rgb="FFB2B2B2"/>
      </right>
      <top/>
      <bottom style="thin">
        <color rgb="FFB2B2B2"/>
      </bottom>
      <diagonal/>
    </border>
    <border>
      <left/>
      <right/>
      <top/>
      <bottom style="thin">
        <color theme="4" tint="0.39991454817346722"/>
      </bottom>
      <diagonal/>
    </border>
    <border>
      <left style="thin">
        <color rgb="FFB2B2B2"/>
      </left>
      <right/>
      <top style="thin">
        <color indexed="64"/>
      </top>
      <bottom style="thin">
        <color indexed="22"/>
      </bottom>
      <diagonal/>
    </border>
    <border>
      <left style="thin">
        <color rgb="FFB2B2B2"/>
      </left>
      <right/>
      <top style="thin">
        <color rgb="FFB2B2B2"/>
      </top>
      <bottom style="thin">
        <color rgb="FFB2B2B2"/>
      </bottom>
      <diagonal/>
    </border>
    <border>
      <left/>
      <right style="thin">
        <color rgb="FFB2B2B2"/>
      </right>
      <top style="thin">
        <color indexed="64"/>
      </top>
      <bottom style="thin">
        <color rgb="FFB2B2B2"/>
      </bottom>
      <diagonal/>
    </border>
    <border>
      <left/>
      <right style="thin">
        <color rgb="FFB2B2B2"/>
      </right>
      <top/>
      <bottom style="thin">
        <color indexed="22"/>
      </bottom>
      <diagonal/>
    </border>
    <border>
      <left/>
      <right style="thin">
        <color rgb="FFB2B2B2"/>
      </right>
      <top style="thin">
        <color indexed="22"/>
      </top>
      <bottom style="thin">
        <color rgb="FFB2B2B2"/>
      </bottom>
      <diagonal/>
    </border>
    <border>
      <left/>
      <right style="thin">
        <color theme="4" tint="0.39994506668294322"/>
      </right>
      <top/>
      <bottom style="thin">
        <color theme="4" tint="0.39994506668294322"/>
      </bottom>
      <diagonal/>
    </border>
    <border>
      <left/>
      <right style="thin">
        <color theme="4" tint="0.39994506668294322"/>
      </right>
      <top style="thin">
        <color theme="4" tint="0.39994506668294322"/>
      </top>
      <bottom style="thin">
        <color theme="4" tint="0.39994506668294322"/>
      </bottom>
      <diagonal/>
    </border>
    <border>
      <left/>
      <right/>
      <top/>
      <bottom style="thin">
        <color rgb="FFB2B2B2"/>
      </bottom>
      <diagonal/>
    </border>
    <border>
      <left/>
      <right/>
      <top/>
      <bottom style="thin">
        <color theme="4" tint="0.39994506668294322"/>
      </bottom>
      <diagonal/>
    </border>
    <border>
      <left/>
      <right/>
      <top style="thin">
        <color theme="4" tint="0.39994506668294322"/>
      </top>
      <bottom style="thin">
        <color theme="4" tint="0.39994506668294322"/>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22"/>
      </right>
      <top/>
      <bottom style="thin">
        <color indexed="22"/>
      </bottom>
      <diagonal/>
    </border>
    <border>
      <left style="thin">
        <color theme="4" tint="0.39994506668294322"/>
      </left>
      <right style="thin">
        <color theme="4" tint="0.39994506668294322"/>
      </right>
      <top/>
      <bottom/>
      <diagonal/>
    </border>
    <border>
      <left style="thin">
        <color rgb="FF95B3D7"/>
      </left>
      <right style="thin">
        <color rgb="FF95B3D7"/>
      </right>
      <top style="thin">
        <color rgb="FF95B3D7"/>
      </top>
      <bottom style="thin">
        <color rgb="FF95B3D7"/>
      </bottom>
      <diagonal/>
    </border>
    <border>
      <left style="thin">
        <color rgb="FF95B3D7"/>
      </left>
      <right/>
      <top style="thin">
        <color rgb="FF95B3D7"/>
      </top>
      <bottom style="thin">
        <color rgb="FF95B3D7"/>
      </bottom>
      <diagonal/>
    </border>
    <border>
      <left/>
      <right/>
      <top style="thin">
        <color rgb="FF95B3D7"/>
      </top>
      <bottom style="thin">
        <color rgb="FF95B3D7"/>
      </bottom>
      <diagonal/>
    </border>
    <border>
      <left style="thin">
        <color rgb="FF95B3D7"/>
      </left>
      <right style="thin">
        <color rgb="FF95B3D7"/>
      </right>
      <top/>
      <bottom style="thin">
        <color rgb="FF95B3D7"/>
      </bottom>
      <diagonal/>
    </border>
    <border>
      <left style="thin">
        <color theme="4" tint="0.39994506668294322"/>
      </left>
      <right style="thin">
        <color theme="4" tint="0.39994506668294322"/>
      </right>
      <top/>
      <bottom style="thin">
        <color theme="4" tint="0.39991454817346722"/>
      </bottom>
      <diagonal/>
    </border>
    <border>
      <left style="thin">
        <color theme="4" tint="0.39982299264503923"/>
      </left>
      <right/>
      <top/>
      <bottom/>
      <diagonal/>
    </border>
    <border>
      <left/>
      <right/>
      <top style="thin">
        <color rgb="FF95B3D7"/>
      </top>
      <bottom/>
      <diagonal/>
    </border>
    <border>
      <left style="thin">
        <color rgb="FF95B3D7"/>
      </left>
      <right style="thin">
        <color rgb="FF95B3D7"/>
      </right>
      <top style="thin">
        <color rgb="FF95B3D7"/>
      </top>
      <bottom/>
      <diagonal/>
    </border>
  </borders>
  <cellStyleXfs count="38">
    <xf numFmtId="0" fontId="0" fillId="0" borderId="0"/>
    <xf numFmtId="164" fontId="12" fillId="0" borderId="0" applyFont="0" applyFill="0" applyBorder="0" applyAlignment="0" applyProtection="0"/>
    <xf numFmtId="166" fontId="11" fillId="0" borderId="0" applyFont="0" applyFill="0" applyBorder="0" applyAlignment="0" applyProtection="0"/>
    <xf numFmtId="0" fontId="15" fillId="0" borderId="0" applyNumberFormat="0" applyFill="0" applyBorder="0" applyAlignment="0" applyProtection="0">
      <alignment vertical="top"/>
      <protection locked="0"/>
    </xf>
    <xf numFmtId="0" fontId="11" fillId="0" borderId="0"/>
    <xf numFmtId="9" fontId="12" fillId="0" borderId="0" applyFont="0" applyFill="0" applyBorder="0" applyAlignment="0" applyProtection="0"/>
    <xf numFmtId="9" fontId="11" fillId="0" borderId="0" applyFont="0" applyFill="0" applyBorder="0" applyAlignment="0" applyProtection="0"/>
    <xf numFmtId="0" fontId="16" fillId="3" borderId="11" applyNumberFormat="0" applyFont="0" applyAlignment="0" applyProtection="0"/>
    <xf numFmtId="0" fontId="7" fillId="0" borderId="0"/>
    <xf numFmtId="164" fontId="7" fillId="0" borderId="0" applyFont="0" applyFill="0" applyBorder="0" applyAlignment="0" applyProtection="0"/>
    <xf numFmtId="164" fontId="21" fillId="0" borderId="0" applyFont="0" applyFill="0" applyBorder="0" applyAlignment="0" applyProtection="0"/>
    <xf numFmtId="0" fontId="35" fillId="0" borderId="0"/>
    <xf numFmtId="0" fontId="5" fillId="0" borderId="0"/>
    <xf numFmtId="0" fontId="48" fillId="0" borderId="0"/>
    <xf numFmtId="9" fontId="49" fillId="0" borderId="0" applyFont="0" applyFill="0" applyBorder="0" applyAlignment="0" applyProtection="0"/>
    <xf numFmtId="0" fontId="4" fillId="0" borderId="0"/>
    <xf numFmtId="0" fontId="4" fillId="0" borderId="0"/>
    <xf numFmtId="164" fontId="11" fillId="0" borderId="0" applyFont="0" applyFill="0" applyBorder="0" applyAlignment="0" applyProtection="0"/>
    <xf numFmtId="0" fontId="11" fillId="3" borderId="11" applyNumberFormat="0" applyFont="0" applyAlignment="0" applyProtection="0"/>
    <xf numFmtId="0" fontId="3" fillId="0" borderId="0"/>
    <xf numFmtId="164" fontId="3" fillId="0" borderId="0" applyFont="0" applyFill="0" applyBorder="0" applyAlignment="0" applyProtection="0"/>
    <xf numFmtId="0" fontId="3" fillId="0" borderId="0"/>
    <xf numFmtId="0" fontId="3" fillId="0" borderId="0"/>
    <xf numFmtId="0" fontId="3" fillId="0" borderId="0"/>
    <xf numFmtId="0" fontId="50" fillId="0" borderId="0"/>
    <xf numFmtId="0" fontId="2" fillId="0" borderId="0"/>
    <xf numFmtId="164" fontId="2" fillId="0" borderId="0" applyFont="0" applyFill="0" applyBorder="0" applyAlignment="0" applyProtection="0"/>
    <xf numFmtId="0" fontId="2" fillId="0" borderId="0"/>
    <xf numFmtId="9" fontId="48" fillId="0" borderId="0" applyFont="0" applyFill="0" applyBorder="0" applyAlignment="0" applyProtection="0"/>
    <xf numFmtId="0" fontId="2" fillId="0" borderId="0"/>
    <xf numFmtId="0" fontId="2" fillId="0" borderId="0"/>
    <xf numFmtId="0" fontId="61" fillId="0" borderId="0"/>
    <xf numFmtId="9" fontId="48" fillId="0" borderId="0" applyFont="0" applyFill="0" applyBorder="0" applyAlignment="0" applyProtection="0"/>
    <xf numFmtId="0" fontId="2" fillId="0" borderId="0"/>
    <xf numFmtId="0" fontId="2" fillId="0" borderId="0"/>
    <xf numFmtId="0" fontId="2" fillId="0" borderId="0"/>
    <xf numFmtId="0" fontId="62" fillId="0" borderId="0"/>
    <xf numFmtId="0" fontId="2" fillId="0" borderId="0"/>
  </cellStyleXfs>
  <cellXfs count="574">
    <xf numFmtId="0" fontId="0" fillId="0" borderId="0" xfId="0"/>
    <xf numFmtId="0" fontId="0" fillId="0" borderId="0" xfId="0" applyProtection="1"/>
    <xf numFmtId="165" fontId="0" fillId="0" borderId="0" xfId="0" applyNumberFormat="1" applyProtection="1"/>
    <xf numFmtId="0" fontId="8" fillId="0" borderId="0" xfId="4" applyFont="1"/>
    <xf numFmtId="0" fontId="11" fillId="0" borderId="0" xfId="0" applyFont="1"/>
    <xf numFmtId="0" fontId="9" fillId="0" borderId="0" xfId="4" applyFont="1"/>
    <xf numFmtId="0" fontId="9" fillId="0" borderId="1" xfId="4" applyFont="1" applyBorder="1" applyAlignment="1">
      <alignment horizontal="center"/>
    </xf>
    <xf numFmtId="3" fontId="9" fillId="0" borderId="1" xfId="4" applyNumberFormat="1" applyFont="1" applyBorder="1"/>
    <xf numFmtId="0" fontId="9" fillId="0" borderId="0" xfId="4" applyFont="1" applyAlignment="1">
      <alignment horizontal="center"/>
    </xf>
    <xf numFmtId="0" fontId="9" fillId="0" borderId="1" xfId="4" applyFont="1" applyBorder="1"/>
    <xf numFmtId="3" fontId="9" fillId="0" borderId="1" xfId="4" applyNumberFormat="1" applyFont="1" applyBorder="1" applyAlignment="1">
      <alignment horizontal="center"/>
    </xf>
    <xf numFmtId="3" fontId="9" fillId="0" borderId="0" xfId="4" applyNumberFormat="1" applyFont="1" applyBorder="1"/>
    <xf numFmtId="0" fontId="13" fillId="0" borderId="0" xfId="0" applyFont="1" applyProtection="1"/>
    <xf numFmtId="0" fontId="14" fillId="0" borderId="0" xfId="0" applyFont="1"/>
    <xf numFmtId="168" fontId="9" fillId="0" borderId="2" xfId="2" applyNumberFormat="1" applyFont="1" applyFill="1" applyBorder="1" applyProtection="1"/>
    <xf numFmtId="0" fontId="10" fillId="0" borderId="0" xfId="0" applyFont="1"/>
    <xf numFmtId="165" fontId="9" fillId="0" borderId="0" xfId="0" applyNumberFormat="1" applyFont="1" applyProtection="1"/>
    <xf numFmtId="165" fontId="9" fillId="0" borderId="0" xfId="4" applyNumberFormat="1" applyFont="1" applyBorder="1"/>
    <xf numFmtId="0" fontId="19" fillId="0" borderId="0" xfId="8" applyFont="1"/>
    <xf numFmtId="3" fontId="20" fillId="0" borderId="13" xfId="9" applyNumberFormat="1" applyFont="1" applyFill="1" applyBorder="1" applyAlignment="1" applyProtection="1">
      <alignment horizontal="right"/>
    </xf>
    <xf numFmtId="167" fontId="20" fillId="0" borderId="16" xfId="10" applyNumberFormat="1" applyFont="1" applyFill="1" applyBorder="1" applyAlignment="1" applyProtection="1">
      <alignment horizontal="center"/>
    </xf>
    <xf numFmtId="3" fontId="20" fillId="0" borderId="0" xfId="9" applyNumberFormat="1" applyFont="1" applyFill="1" applyBorder="1" applyAlignment="1" applyProtection="1">
      <alignment horizontal="right"/>
    </xf>
    <xf numFmtId="167" fontId="20" fillId="0" borderId="16" xfId="10" applyNumberFormat="1" applyFont="1" applyFill="1" applyBorder="1" applyAlignment="1" applyProtection="1"/>
    <xf numFmtId="3" fontId="22" fillId="0" borderId="13" xfId="9" applyNumberFormat="1" applyFont="1" applyFill="1" applyBorder="1" applyAlignment="1" applyProtection="1">
      <alignment horizontal="right"/>
    </xf>
    <xf numFmtId="167" fontId="20" fillId="0" borderId="17" xfId="10" applyNumberFormat="1" applyFont="1" applyFill="1" applyBorder="1" applyAlignment="1" applyProtection="1"/>
    <xf numFmtId="0" fontId="24" fillId="0" borderId="0" xfId="8" applyFont="1"/>
    <xf numFmtId="3" fontId="19" fillId="4" borderId="18" xfId="8" applyNumberFormat="1" applyFont="1" applyFill="1" applyBorder="1" applyAlignment="1">
      <alignment horizontal="center" wrapText="1"/>
    </xf>
    <xf numFmtId="0" fontId="17" fillId="6" borderId="19" xfId="8" applyFont="1" applyFill="1" applyBorder="1" applyAlignment="1">
      <alignment horizontal="left" indent="1"/>
    </xf>
    <xf numFmtId="0" fontId="17" fillId="8" borderId="20" xfId="8" applyFont="1" applyFill="1" applyBorder="1"/>
    <xf numFmtId="167" fontId="17" fillId="8" borderId="20" xfId="8" applyNumberFormat="1" applyFont="1" applyFill="1" applyBorder="1"/>
    <xf numFmtId="167" fontId="22" fillId="9" borderId="12" xfId="9" applyNumberFormat="1" applyFont="1" applyFill="1" applyBorder="1"/>
    <xf numFmtId="167" fontId="22" fillId="7" borderId="22" xfId="9" applyNumberFormat="1" applyFont="1" applyFill="1" applyBorder="1"/>
    <xf numFmtId="167" fontId="20" fillId="7" borderId="22" xfId="9" applyNumberFormat="1" applyFont="1" applyFill="1" applyBorder="1"/>
    <xf numFmtId="0" fontId="25" fillId="0" borderId="0" xfId="0" applyFont="1" applyAlignment="1">
      <alignment horizontal="left" vertical="center" indent="2"/>
    </xf>
    <xf numFmtId="0" fontId="26" fillId="0" borderId="27" xfId="0" applyFont="1" applyBorder="1" applyAlignment="1">
      <alignment horizontal="left" vertical="center"/>
    </xf>
    <xf numFmtId="167" fontId="17" fillId="8" borderId="29" xfId="8" applyNumberFormat="1" applyFont="1" applyFill="1" applyBorder="1"/>
    <xf numFmtId="167" fontId="20" fillId="0" borderId="28" xfId="10" applyNumberFormat="1" applyFont="1" applyFill="1" applyBorder="1" applyAlignment="1" applyProtection="1">
      <alignment horizontal="center"/>
    </xf>
    <xf numFmtId="167" fontId="20" fillId="0" borderId="11" xfId="10" applyNumberFormat="1" applyFont="1" applyFill="1" applyBorder="1" applyAlignment="1" applyProtection="1">
      <alignment horizontal="center"/>
    </xf>
    <xf numFmtId="0" fontId="6" fillId="0" borderId="0" xfId="8" applyFont="1"/>
    <xf numFmtId="167" fontId="20" fillId="0" borderId="23" xfId="1" applyNumberFormat="1" applyFont="1" applyFill="1" applyBorder="1" applyProtection="1"/>
    <xf numFmtId="0" fontId="27" fillId="0" borderId="0" xfId="0" applyFont="1" applyProtection="1"/>
    <xf numFmtId="0" fontId="23" fillId="0" borderId="0" xfId="0" applyFont="1" applyProtection="1"/>
    <xf numFmtId="0" fontId="29" fillId="0" borderId="0" xfId="0" applyFont="1" applyProtection="1"/>
    <xf numFmtId="0" fontId="23" fillId="0" borderId="0" xfId="0" applyFont="1" applyBorder="1" applyAlignment="1" applyProtection="1"/>
    <xf numFmtId="0" fontId="23" fillId="0" borderId="0" xfId="0" applyFont="1"/>
    <xf numFmtId="0" fontId="22" fillId="0" borderId="0" xfId="0" applyFont="1" applyProtection="1"/>
    <xf numFmtId="0" fontId="28" fillId="0" borderId="0" xfId="0" applyFont="1" applyProtection="1"/>
    <xf numFmtId="0" fontId="28" fillId="0" borderId="0" xfId="0" applyFont="1" applyAlignment="1" applyProtection="1">
      <alignment horizontal="center" wrapText="1"/>
    </xf>
    <xf numFmtId="0" fontId="30" fillId="0" borderId="0" xfId="0" applyFont="1"/>
    <xf numFmtId="0" fontId="30" fillId="0" borderId="1" xfId="4" applyFont="1" applyBorder="1" applyProtection="1"/>
    <xf numFmtId="9" fontId="30" fillId="5" borderId="1" xfId="5" applyFont="1" applyFill="1" applyBorder="1" applyProtection="1">
      <protection locked="0"/>
    </xf>
    <xf numFmtId="167" fontId="30" fillId="5" borderId="1" xfId="1" applyNumberFormat="1" applyFont="1" applyFill="1" applyBorder="1" applyProtection="1">
      <protection locked="0"/>
    </xf>
    <xf numFmtId="0" fontId="30" fillId="0" borderId="1" xfId="4" applyFont="1" applyBorder="1"/>
    <xf numFmtId="0" fontId="31" fillId="0" borderId="0" xfId="4" applyFont="1"/>
    <xf numFmtId="0" fontId="32" fillId="0" borderId="0" xfId="3" applyFont="1" applyAlignment="1" applyProtection="1"/>
    <xf numFmtId="0" fontId="27" fillId="0" borderId="8" xfId="0" applyNumberFormat="1" applyFont="1" applyBorder="1" applyAlignment="1" applyProtection="1">
      <alignment horizontal="center"/>
    </xf>
    <xf numFmtId="0" fontId="23" fillId="0" borderId="1" xfId="0" applyFont="1" applyBorder="1" applyProtection="1"/>
    <xf numFmtId="167" fontId="23" fillId="0" borderId="1" xfId="1" applyNumberFormat="1" applyFont="1" applyBorder="1" applyProtection="1"/>
    <xf numFmtId="0" fontId="27" fillId="0" borderId="0" xfId="0" applyFont="1" applyAlignment="1" applyProtection="1">
      <alignment horizontal="center"/>
    </xf>
    <xf numFmtId="0" fontId="33" fillId="0" borderId="0" xfId="0" applyFont="1" applyProtection="1"/>
    <xf numFmtId="3" fontId="23" fillId="5" borderId="1" xfId="4" applyNumberFormat="1" applyFont="1" applyFill="1" applyBorder="1" applyProtection="1">
      <protection locked="0"/>
    </xf>
    <xf numFmtId="0" fontId="34" fillId="0" borderId="0" xfId="0" applyFont="1" applyProtection="1"/>
    <xf numFmtId="3" fontId="23" fillId="0" borderId="0" xfId="0" applyNumberFormat="1" applyFont="1" applyProtection="1"/>
    <xf numFmtId="0" fontId="31" fillId="0" borderId="1" xfId="4" applyFont="1" applyBorder="1" applyAlignment="1">
      <alignment horizontal="center" wrapText="1"/>
    </xf>
    <xf numFmtId="0" fontId="31" fillId="0" borderId="1" xfId="4" applyFont="1" applyBorder="1" applyAlignment="1">
      <alignment horizontal="center"/>
    </xf>
    <xf numFmtId="167" fontId="23" fillId="0" borderId="0" xfId="0" applyNumberFormat="1" applyFont="1" applyProtection="1"/>
    <xf numFmtId="0" fontId="29" fillId="0" borderId="0" xfId="0" applyFont="1" applyAlignment="1" applyProtection="1">
      <alignment horizontal="right"/>
    </xf>
    <xf numFmtId="0" fontId="22" fillId="0" borderId="0" xfId="0" applyFont="1" applyAlignment="1" applyProtection="1">
      <alignment horizontal="right"/>
    </xf>
    <xf numFmtId="9" fontId="20" fillId="0" borderId="23" xfId="5" applyFont="1" applyFill="1" applyBorder="1" applyProtection="1"/>
    <xf numFmtId="0" fontId="20" fillId="2" borderId="23" xfId="0" applyFont="1" applyFill="1" applyBorder="1" applyAlignment="1" applyProtection="1">
      <alignment horizontal="left"/>
      <protection locked="0"/>
    </xf>
    <xf numFmtId="0" fontId="19" fillId="0" borderId="0" xfId="8" applyFont="1" applyFill="1"/>
    <xf numFmtId="0" fontId="5" fillId="0" borderId="0" xfId="8" applyFont="1"/>
    <xf numFmtId="0" fontId="29" fillId="10" borderId="0" xfId="0" applyFont="1" applyFill="1" applyProtection="1"/>
    <xf numFmtId="0" fontId="20" fillId="0" borderId="0" xfId="0" applyNumberFormat="1" applyFont="1" applyFill="1" applyAlignment="1" applyProtection="1">
      <alignment horizontal="left"/>
    </xf>
    <xf numFmtId="0" fontId="20" fillId="0" borderId="0" xfId="0" applyFont="1" applyFill="1" applyProtection="1"/>
    <xf numFmtId="14" fontId="20" fillId="0" borderId="0" xfId="0" applyNumberFormat="1" applyFont="1" applyFill="1" applyProtection="1"/>
    <xf numFmtId="0" fontId="20" fillId="0" borderId="0" xfId="0" applyFont="1" applyAlignment="1" applyProtection="1">
      <alignment horizontal="right"/>
    </xf>
    <xf numFmtId="0" fontId="36" fillId="0" borderId="0" xfId="8" applyFont="1" applyFill="1"/>
    <xf numFmtId="0" fontId="19" fillId="0" borderId="0" xfId="0" applyFont="1"/>
    <xf numFmtId="3" fontId="0" fillId="0" borderId="0" xfId="0" applyNumberFormat="1"/>
    <xf numFmtId="3" fontId="19" fillId="4" borderId="18" xfId="8" applyNumberFormat="1" applyFont="1" applyFill="1" applyBorder="1" applyAlignment="1">
      <alignment horizontal="left"/>
    </xf>
    <xf numFmtId="0" fontId="20" fillId="0" borderId="0" xfId="0" applyFont="1" applyAlignment="1" applyProtection="1"/>
    <xf numFmtId="0" fontId="22" fillId="0" borderId="0" xfId="0" applyFont="1" applyAlignment="1" applyProtection="1"/>
    <xf numFmtId="0" fontId="22" fillId="0" borderId="0" xfId="0" applyFont="1" applyFill="1" applyProtection="1"/>
    <xf numFmtId="0" fontId="20" fillId="0" borderId="0" xfId="0" applyFont="1" applyAlignment="1" applyProtection="1">
      <alignment horizontal="right" indent="1"/>
    </xf>
    <xf numFmtId="167" fontId="23" fillId="0" borderId="0" xfId="1" applyNumberFormat="1" applyFont="1" applyProtection="1"/>
    <xf numFmtId="167" fontId="22" fillId="0" borderId="15" xfId="10" applyNumberFormat="1" applyFont="1" applyFill="1" applyBorder="1" applyAlignment="1" applyProtection="1">
      <alignment horizontal="center"/>
    </xf>
    <xf numFmtId="0" fontId="22" fillId="0" borderId="15" xfId="10" applyNumberFormat="1" applyFont="1" applyFill="1" applyBorder="1" applyAlignment="1" applyProtection="1">
      <alignment horizontal="center"/>
    </xf>
    <xf numFmtId="167" fontId="22" fillId="0" borderId="14" xfId="10" applyNumberFormat="1" applyFont="1" applyFill="1" applyBorder="1" applyAlignment="1" applyProtection="1">
      <alignment horizontal="center"/>
    </xf>
    <xf numFmtId="167" fontId="0" fillId="0" borderId="0" xfId="1" applyNumberFormat="1" applyFont="1"/>
    <xf numFmtId="0" fontId="10" fillId="0" borderId="8" xfId="0" applyFont="1" applyBorder="1" applyAlignment="1">
      <alignment horizontal="center"/>
    </xf>
    <xf numFmtId="0" fontId="8" fillId="0" borderId="0" xfId="0" applyFont="1"/>
    <xf numFmtId="170" fontId="0" fillId="0" borderId="0" xfId="1" applyNumberFormat="1" applyFont="1"/>
    <xf numFmtId="170" fontId="17" fillId="8" borderId="20" xfId="8" applyNumberFormat="1" applyFont="1" applyFill="1" applyBorder="1"/>
    <xf numFmtId="0" fontId="23" fillId="0" borderId="0" xfId="0" applyFont="1" applyBorder="1" applyProtection="1"/>
    <xf numFmtId="0" fontId="0" fillId="0" borderId="0" xfId="0" applyAlignment="1">
      <alignment horizontal="right"/>
    </xf>
    <xf numFmtId="170" fontId="0" fillId="0" borderId="0" xfId="0" applyNumberFormat="1"/>
    <xf numFmtId="170" fontId="11" fillId="0" borderId="0" xfId="1" applyNumberFormat="1" applyFont="1"/>
    <xf numFmtId="167" fontId="20" fillId="0" borderId="16" xfId="10" applyNumberFormat="1" applyFont="1" applyFill="1" applyBorder="1" applyAlignment="1" applyProtection="1">
      <protection locked="0"/>
    </xf>
    <xf numFmtId="0" fontId="9" fillId="0" borderId="0" xfId="0" applyFont="1"/>
    <xf numFmtId="0" fontId="37" fillId="0" borderId="27" xfId="0" applyFont="1" applyBorder="1" applyAlignment="1">
      <alignment horizontal="left" vertical="center"/>
    </xf>
    <xf numFmtId="0" fontId="9" fillId="0" borderId="0" xfId="0" applyFont="1" applyAlignment="1">
      <alignment horizontal="left" vertical="center" indent="2"/>
    </xf>
    <xf numFmtId="164" fontId="17" fillId="8" borderId="20" xfId="8" applyNumberFormat="1" applyFont="1" applyFill="1" applyBorder="1"/>
    <xf numFmtId="167" fontId="38" fillId="0" borderId="0" xfId="1" applyNumberFormat="1" applyFont="1" applyFill="1" applyBorder="1" applyAlignment="1" applyProtection="1">
      <alignment horizontal="right"/>
    </xf>
    <xf numFmtId="0" fontId="38" fillId="0" borderId="0" xfId="1" applyNumberFormat="1" applyFont="1" applyFill="1" applyBorder="1" applyAlignment="1" applyProtection="1"/>
    <xf numFmtId="10" fontId="9" fillId="0" borderId="0" xfId="7" applyNumberFormat="1" applyFont="1" applyFill="1" applyBorder="1" applyAlignment="1" applyProtection="1">
      <alignment horizontal="right"/>
    </xf>
    <xf numFmtId="0" fontId="38" fillId="0" borderId="0" xfId="1" applyNumberFormat="1" applyFont="1" applyFill="1" applyBorder="1" applyAlignment="1" applyProtection="1">
      <alignment horizontal="right"/>
    </xf>
    <xf numFmtId="165" fontId="9" fillId="0" borderId="0" xfId="0" applyNumberFormat="1" applyFont="1" applyAlignment="1" applyProtection="1">
      <alignment horizontal="right"/>
    </xf>
    <xf numFmtId="168" fontId="9" fillId="0" borderId="0" xfId="2" applyNumberFormat="1" applyFont="1" applyFill="1" applyBorder="1" applyProtection="1"/>
    <xf numFmtId="172" fontId="20" fillId="0" borderId="23" xfId="5" applyNumberFormat="1" applyFont="1" applyFill="1" applyBorder="1" applyProtection="1"/>
    <xf numFmtId="164" fontId="23" fillId="0" borderId="0" xfId="0" applyNumberFormat="1" applyFont="1" applyProtection="1"/>
    <xf numFmtId="9" fontId="23" fillId="0" borderId="0" xfId="5" applyFont="1" applyProtection="1"/>
    <xf numFmtId="164" fontId="20" fillId="0" borderId="23" xfId="5" applyNumberFormat="1" applyFont="1" applyFill="1" applyBorder="1" applyProtection="1"/>
    <xf numFmtId="167" fontId="0" fillId="0" borderId="0" xfId="0" applyNumberFormat="1"/>
    <xf numFmtId="0" fontId="23" fillId="0" borderId="0" xfId="0" applyFont="1" applyAlignment="1" applyProtection="1">
      <alignment horizontal="center" wrapText="1"/>
    </xf>
    <xf numFmtId="167" fontId="17" fillId="8" borderId="20" xfId="1" applyNumberFormat="1" applyFont="1" applyFill="1" applyBorder="1"/>
    <xf numFmtId="1" fontId="20" fillId="0" borderId="0" xfId="5" applyNumberFormat="1" applyFont="1" applyAlignment="1">
      <alignment horizontal="center"/>
    </xf>
    <xf numFmtId="0" fontId="22" fillId="0" borderId="0" xfId="0" applyFont="1"/>
    <xf numFmtId="0" fontId="20" fillId="0" borderId="0" xfId="0" applyFont="1"/>
    <xf numFmtId="0" fontId="22" fillId="0" borderId="8" xfId="0" applyFont="1" applyBorder="1" applyAlignment="1">
      <alignment horizontal="left"/>
    </xf>
    <xf numFmtId="0" fontId="22" fillId="0" borderId="8" xfId="0" applyFont="1" applyBorder="1" applyAlignment="1">
      <alignment horizontal="center"/>
    </xf>
    <xf numFmtId="167" fontId="20" fillId="0" borderId="0" xfId="1" applyNumberFormat="1" applyFont="1"/>
    <xf numFmtId="0" fontId="39" fillId="0" borderId="0" xfId="0" applyFont="1"/>
    <xf numFmtId="167" fontId="39" fillId="0" borderId="0" xfId="1" applyNumberFormat="1" applyFont="1"/>
    <xf numFmtId="0" fontId="40" fillId="0" borderId="0" xfId="3" applyFont="1" applyAlignment="1" applyProtection="1"/>
    <xf numFmtId="167" fontId="20" fillId="0" borderId="0" xfId="0" applyNumberFormat="1" applyFont="1"/>
    <xf numFmtId="0" fontId="41" fillId="0" borderId="0" xfId="8" applyFont="1"/>
    <xf numFmtId="0" fontId="22" fillId="0" borderId="0" xfId="0" applyFont="1" applyBorder="1" applyAlignment="1">
      <alignment horizontal="left"/>
    </xf>
    <xf numFmtId="167" fontId="23" fillId="0" borderId="0" xfId="5" applyNumberFormat="1" applyFont="1" applyProtection="1"/>
    <xf numFmtId="169" fontId="18" fillId="13" borderId="11" xfId="7" applyNumberFormat="1" applyFont="1" applyFill="1" applyProtection="1">
      <protection locked="0"/>
    </xf>
    <xf numFmtId="167" fontId="18" fillId="13" borderId="11" xfId="1" applyNumberFormat="1" applyFont="1" applyFill="1" applyBorder="1" applyProtection="1">
      <protection locked="0"/>
    </xf>
    <xf numFmtId="167" fontId="20" fillId="0" borderId="16" xfId="10" applyNumberFormat="1" applyFont="1" applyFill="1" applyBorder="1" applyAlignment="1" applyProtection="1">
      <alignment horizontal="center"/>
      <protection locked="0"/>
    </xf>
    <xf numFmtId="164" fontId="20" fillId="0" borderId="0" xfId="0" applyNumberFormat="1" applyFont="1"/>
    <xf numFmtId="167" fontId="22" fillId="0" borderId="15" xfId="10" applyNumberFormat="1" applyFont="1" applyFill="1" applyBorder="1" applyAlignment="1" applyProtection="1">
      <alignment horizontal="left"/>
    </xf>
    <xf numFmtId="167" fontId="22" fillId="5" borderId="16" xfId="10" applyNumberFormat="1" applyFont="1" applyFill="1" applyBorder="1" applyAlignment="1" applyProtection="1"/>
    <xf numFmtId="0" fontId="20" fillId="0" borderId="0" xfId="0" applyFont="1" applyProtection="1"/>
    <xf numFmtId="173" fontId="20" fillId="0" borderId="0" xfId="0" applyNumberFormat="1" applyFont="1" applyProtection="1"/>
    <xf numFmtId="0" fontId="20" fillId="13" borderId="23" xfId="0" applyFont="1" applyFill="1" applyBorder="1" applyAlignment="1" applyProtection="1">
      <alignment horizontal="left"/>
      <protection locked="0"/>
    </xf>
    <xf numFmtId="0" fontId="43" fillId="0" borderId="6" xfId="0" applyFont="1" applyBorder="1" applyProtection="1"/>
    <xf numFmtId="0" fontId="44" fillId="0" borderId="9" xfId="8" applyFont="1" applyBorder="1"/>
    <xf numFmtId="0" fontId="23" fillId="0" borderId="8" xfId="0" applyFont="1" applyBorder="1" applyProtection="1"/>
    <xf numFmtId="0" fontId="23" fillId="0" borderId="8" xfId="0" applyFont="1" applyBorder="1" applyAlignment="1" applyProtection="1">
      <alignment horizontal="right"/>
    </xf>
    <xf numFmtId="167" fontId="17" fillId="8" borderId="49" xfId="8" applyNumberFormat="1" applyFont="1" applyFill="1" applyBorder="1"/>
    <xf numFmtId="0" fontId="43" fillId="0" borderId="5" xfId="0" applyFont="1" applyBorder="1" applyProtection="1"/>
    <xf numFmtId="0" fontId="23" fillId="0" borderId="3" xfId="0" applyFont="1" applyBorder="1" applyProtection="1"/>
    <xf numFmtId="167" fontId="17" fillId="8" borderId="50" xfId="8" applyNumberFormat="1" applyFont="1" applyFill="1" applyBorder="1"/>
    <xf numFmtId="0" fontId="10" fillId="0" borderId="0" xfId="0" applyFont="1" applyBorder="1" applyAlignment="1">
      <alignment horizontal="center"/>
    </xf>
    <xf numFmtId="170" fontId="0" fillId="5" borderId="0" xfId="1" applyNumberFormat="1" applyFont="1" applyFill="1" applyProtection="1">
      <protection locked="0"/>
    </xf>
    <xf numFmtId="170" fontId="0" fillId="5" borderId="0" xfId="1" applyNumberFormat="1" applyFont="1" applyFill="1" applyBorder="1" applyProtection="1">
      <protection locked="0"/>
    </xf>
    <xf numFmtId="170" fontId="17" fillId="8" borderId="51" xfId="8" applyNumberFormat="1" applyFont="1" applyFill="1" applyBorder="1"/>
    <xf numFmtId="9" fontId="22" fillId="14" borderId="0" xfId="5" applyFont="1" applyFill="1" applyBorder="1"/>
    <xf numFmtId="0" fontId="46" fillId="0" borderId="0" xfId="0" applyFont="1"/>
    <xf numFmtId="0" fontId="10" fillId="11" borderId="1" xfId="0" applyFont="1" applyFill="1" applyBorder="1"/>
    <xf numFmtId="0" fontId="10" fillId="11" borderId="1" xfId="0" applyFont="1" applyFill="1" applyBorder="1" applyAlignment="1">
      <alignment horizontal="center"/>
    </xf>
    <xf numFmtId="0" fontId="0" fillId="0" borderId="1" xfId="0" applyBorder="1" applyAlignment="1">
      <alignment wrapText="1"/>
    </xf>
    <xf numFmtId="0" fontId="0" fillId="0" borderId="1" xfId="0" applyBorder="1"/>
    <xf numFmtId="14" fontId="0" fillId="0" borderId="45" xfId="0" applyNumberFormat="1" applyBorder="1" applyAlignment="1">
      <alignment vertical="center"/>
    </xf>
    <xf numFmtId="0" fontId="11" fillId="0" borderId="1" xfId="0" applyFont="1" applyBorder="1" applyAlignment="1">
      <alignment vertical="center"/>
    </xf>
    <xf numFmtId="0" fontId="47" fillId="7" borderId="21" xfId="8" applyFont="1" applyFill="1" applyBorder="1" applyAlignment="1">
      <alignment horizontal="left"/>
    </xf>
    <xf numFmtId="0" fontId="17" fillId="14" borderId="0" xfId="8" applyFont="1" applyFill="1" applyBorder="1"/>
    <xf numFmtId="167" fontId="17" fillId="14" borderId="0" xfId="8" applyNumberFormat="1" applyFont="1" applyFill="1" applyBorder="1"/>
    <xf numFmtId="0" fontId="23" fillId="0" borderId="5" xfId="13" applyFont="1" applyBorder="1"/>
    <xf numFmtId="0" fontId="23" fillId="0" borderId="4" xfId="13" applyFont="1" applyBorder="1"/>
    <xf numFmtId="0" fontId="23" fillId="0" borderId="6" xfId="13" applyFont="1" applyBorder="1"/>
    <xf numFmtId="0" fontId="23" fillId="0" borderId="0" xfId="13" applyFont="1" applyBorder="1"/>
    <xf numFmtId="0" fontId="23" fillId="0" borderId="7" xfId="13" applyFont="1" applyBorder="1"/>
    <xf numFmtId="0" fontId="31" fillId="0" borderId="0" xfId="4" applyFont="1" applyFill="1" applyBorder="1" applyProtection="1">
      <protection locked="0"/>
    </xf>
    <xf numFmtId="0" fontId="20" fillId="11" borderId="0" xfId="13" applyFont="1" applyFill="1" applyBorder="1" applyProtection="1">
      <protection locked="0"/>
    </xf>
    <xf numFmtId="0" fontId="20" fillId="12" borderId="0" xfId="13" applyFont="1" applyFill="1" applyBorder="1" applyAlignment="1" applyProtection="1">
      <alignment horizontal="right"/>
      <protection locked="0"/>
    </xf>
    <xf numFmtId="0" fontId="20" fillId="12" borderId="0" xfId="13" applyFont="1" applyFill="1" applyBorder="1" applyProtection="1">
      <protection locked="0"/>
    </xf>
    <xf numFmtId="0" fontId="20" fillId="12" borderId="0" xfId="13" applyFont="1" applyFill="1" applyBorder="1" applyAlignment="1" applyProtection="1">
      <alignment horizontal="center"/>
      <protection locked="0"/>
    </xf>
    <xf numFmtId="0" fontId="23" fillId="0" borderId="0" xfId="13" applyFont="1" applyBorder="1" applyProtection="1">
      <protection locked="0"/>
    </xf>
    <xf numFmtId="3" fontId="23" fillId="0" borderId="0" xfId="13" applyNumberFormat="1" applyFont="1" applyBorder="1" applyProtection="1">
      <protection locked="0"/>
    </xf>
    <xf numFmtId="3" fontId="23" fillId="0" borderId="1" xfId="13" applyNumberFormat="1" applyFont="1" applyBorder="1" applyProtection="1">
      <protection locked="0"/>
    </xf>
    <xf numFmtId="0" fontId="27" fillId="0" borderId="0" xfId="13" applyFont="1" applyBorder="1" applyProtection="1">
      <protection locked="0"/>
    </xf>
    <xf numFmtId="0" fontId="23" fillId="0" borderId="0" xfId="13" applyFont="1" applyBorder="1" applyProtection="1"/>
    <xf numFmtId="3" fontId="23" fillId="0" borderId="0" xfId="13" applyNumberFormat="1" applyFont="1" applyBorder="1" applyProtection="1"/>
    <xf numFmtId="3" fontId="23" fillId="0" borderId="45" xfId="13" applyNumberFormat="1" applyFont="1" applyBorder="1" applyProtection="1"/>
    <xf numFmtId="10" fontId="23" fillId="0" borderId="45" xfId="13" applyNumberFormat="1" applyFont="1" applyBorder="1" applyProtection="1"/>
    <xf numFmtId="10" fontId="23" fillId="0" borderId="0" xfId="13" applyNumberFormat="1" applyFont="1" applyBorder="1" applyProtection="1"/>
    <xf numFmtId="3" fontId="23" fillId="0" borderId="46" xfId="13" applyNumberFormat="1" applyFont="1" applyBorder="1" applyProtection="1"/>
    <xf numFmtId="10" fontId="23" fillId="0" borderId="46" xfId="13" applyNumberFormat="1" applyFont="1" applyBorder="1" applyProtection="1"/>
    <xf numFmtId="10" fontId="23" fillId="0" borderId="47" xfId="13" applyNumberFormat="1" applyFont="1" applyBorder="1" applyProtection="1"/>
    <xf numFmtId="3" fontId="23" fillId="0" borderId="1" xfId="13" applyNumberFormat="1" applyFont="1" applyBorder="1" applyProtection="1"/>
    <xf numFmtId="0" fontId="23" fillId="0" borderId="9" xfId="13" applyFont="1" applyBorder="1"/>
    <xf numFmtId="0" fontId="23" fillId="0" borderId="8" xfId="13" applyFont="1" applyBorder="1"/>
    <xf numFmtId="0" fontId="23" fillId="0" borderId="10" xfId="13" applyFont="1" applyBorder="1"/>
    <xf numFmtId="0" fontId="9" fillId="0" borderId="0" xfId="4" applyFont="1" applyBorder="1"/>
    <xf numFmtId="0" fontId="24" fillId="0" borderId="3" xfId="15" applyFont="1" applyBorder="1"/>
    <xf numFmtId="0" fontId="48" fillId="0" borderId="3" xfId="13" applyBorder="1"/>
    <xf numFmtId="0" fontId="48" fillId="0" borderId="0" xfId="13" applyBorder="1"/>
    <xf numFmtId="0" fontId="10" fillId="0" borderId="0" xfId="13" applyFont="1" applyBorder="1"/>
    <xf numFmtId="167" fontId="30" fillId="13" borderId="0" xfId="1" applyNumberFormat="1" applyFont="1" applyFill="1" applyBorder="1" applyProtection="1">
      <protection locked="0"/>
    </xf>
    <xf numFmtId="49" fontId="20" fillId="0" borderId="0" xfId="0" applyNumberFormat="1" applyFont="1" applyFill="1" applyProtection="1"/>
    <xf numFmtId="0" fontId="17" fillId="14" borderId="0" xfId="8" applyFont="1" applyFill="1" applyBorder="1" applyAlignment="1">
      <alignment horizontal="left" indent="1"/>
    </xf>
    <xf numFmtId="167" fontId="22" fillId="13" borderId="0" xfId="9" applyNumberFormat="1" applyFont="1" applyFill="1" applyBorder="1"/>
    <xf numFmtId="0" fontId="23" fillId="15" borderId="0" xfId="24" applyFont="1" applyFill="1" applyBorder="1" applyProtection="1"/>
    <xf numFmtId="0" fontId="50" fillId="15" borderId="0" xfId="24" applyFill="1"/>
    <xf numFmtId="0" fontId="50" fillId="0" borderId="0" xfId="24"/>
    <xf numFmtId="0" fontId="51" fillId="13" borderId="0" xfId="24" applyFont="1" applyFill="1" applyBorder="1" applyProtection="1"/>
    <xf numFmtId="0" fontId="11" fillId="13" borderId="0" xfId="24" applyFont="1" applyFill="1"/>
    <xf numFmtId="0" fontId="11" fillId="0" borderId="0" xfId="24" applyFont="1"/>
    <xf numFmtId="0" fontId="23" fillId="0" borderId="0" xfId="24" applyFont="1" applyFill="1" applyBorder="1" applyProtection="1"/>
    <xf numFmtId="1" fontId="50" fillId="16" borderId="0" xfId="24" applyNumberFormat="1" applyFill="1"/>
    <xf numFmtId="0" fontId="50" fillId="16" borderId="0" xfId="24" applyFill="1"/>
    <xf numFmtId="1" fontId="10" fillId="0" borderId="0" xfId="24" applyNumberFormat="1" applyFont="1"/>
    <xf numFmtId="0" fontId="23" fillId="0" borderId="0" xfId="24" applyFont="1" applyFill="1" applyBorder="1" applyAlignment="1" applyProtection="1">
      <alignment wrapText="1"/>
    </xf>
    <xf numFmtId="0" fontId="11" fillId="0" borderId="0" xfId="24" applyFont="1" applyAlignment="1">
      <alignment horizontal="center" wrapText="1"/>
    </xf>
    <xf numFmtId="0" fontId="11" fillId="0" borderId="0" xfId="24" applyFont="1" applyAlignment="1">
      <alignment wrapText="1"/>
    </xf>
    <xf numFmtId="0" fontId="52" fillId="0" borderId="0" xfId="0" applyFont="1" applyProtection="1"/>
    <xf numFmtId="0" fontId="23" fillId="0" borderId="0" xfId="0" applyFont="1" applyAlignment="1" applyProtection="1">
      <alignment horizontal="center"/>
    </xf>
    <xf numFmtId="167" fontId="23" fillId="0" borderId="0" xfId="1" applyNumberFormat="1" applyFont="1" applyBorder="1" applyProtection="1"/>
    <xf numFmtId="0" fontId="0" fillId="0" borderId="0" xfId="0" applyBorder="1"/>
    <xf numFmtId="0" fontId="23" fillId="0" borderId="6" xfId="0" applyFont="1" applyBorder="1" applyProtection="1"/>
    <xf numFmtId="3" fontId="22" fillId="0" borderId="0" xfId="9" applyNumberFormat="1" applyFont="1" applyFill="1" applyBorder="1" applyAlignment="1" applyProtection="1">
      <alignment horizontal="right"/>
    </xf>
    <xf numFmtId="167" fontId="22" fillId="0" borderId="41" xfId="10" applyNumberFormat="1" applyFont="1" applyFill="1" applyBorder="1" applyAlignment="1" applyProtection="1">
      <alignment horizontal="center"/>
    </xf>
    <xf numFmtId="1" fontId="23" fillId="0" borderId="0" xfId="0" applyNumberFormat="1" applyFont="1" applyProtection="1"/>
    <xf numFmtId="1" fontId="31" fillId="0" borderId="1" xfId="4" applyNumberFormat="1" applyFont="1" applyBorder="1" applyAlignment="1">
      <alignment horizontal="center"/>
    </xf>
    <xf numFmtId="1" fontId="20" fillId="0" borderId="13" xfId="9" applyNumberFormat="1" applyFont="1" applyFill="1" applyBorder="1" applyAlignment="1" applyProtection="1">
      <alignment horizontal="right"/>
    </xf>
    <xf numFmtId="1" fontId="20" fillId="0" borderId="0" xfId="9" applyNumberFormat="1" applyFont="1" applyFill="1" applyBorder="1" applyAlignment="1" applyProtection="1">
      <alignment horizontal="right"/>
    </xf>
    <xf numFmtId="3" fontId="33" fillId="0" borderId="0" xfId="0" applyNumberFormat="1" applyFont="1" applyProtection="1"/>
    <xf numFmtId="4" fontId="20" fillId="0" borderId="0" xfId="0" applyNumberFormat="1" applyFont="1"/>
    <xf numFmtId="174" fontId="20" fillId="0" borderId="0" xfId="0" applyNumberFormat="1" applyFont="1"/>
    <xf numFmtId="3" fontId="22" fillId="0" borderId="0" xfId="0" applyNumberFormat="1" applyFont="1" applyBorder="1" applyAlignment="1">
      <alignment horizontal="right"/>
    </xf>
    <xf numFmtId="3" fontId="20" fillId="0" borderId="0" xfId="0" applyNumberFormat="1" applyFont="1" applyBorder="1"/>
    <xf numFmtId="0" fontId="53" fillId="0" borderId="0" xfId="0" applyFont="1"/>
    <xf numFmtId="0" fontId="55" fillId="0" borderId="0" xfId="0" applyFont="1"/>
    <xf numFmtId="4" fontId="23" fillId="0" borderId="0" xfId="0" applyNumberFormat="1" applyFont="1"/>
    <xf numFmtId="10" fontId="23" fillId="0" borderId="0" xfId="0" applyNumberFormat="1" applyFont="1"/>
    <xf numFmtId="3" fontId="27" fillId="0" borderId="0" xfId="0" applyNumberFormat="1" applyFont="1"/>
    <xf numFmtId="3" fontId="23" fillId="0" borderId="0" xfId="0" applyNumberFormat="1" applyFont="1"/>
    <xf numFmtId="0" fontId="33" fillId="0" borderId="0" xfId="0" applyFont="1"/>
    <xf numFmtId="175" fontId="23" fillId="0" borderId="0" xfId="0" applyNumberFormat="1" applyFont="1"/>
    <xf numFmtId="0" fontId="29" fillId="17" borderId="0" xfId="0" applyFont="1" applyFill="1"/>
    <xf numFmtId="0" fontId="52" fillId="0" borderId="0" xfId="0" applyFont="1"/>
    <xf numFmtId="10" fontId="43" fillId="0" borderId="0" xfId="0" applyNumberFormat="1" applyFont="1"/>
    <xf numFmtId="10" fontId="52" fillId="0" borderId="0" xfId="0" applyNumberFormat="1" applyFont="1"/>
    <xf numFmtId="3" fontId="29" fillId="0" borderId="0" xfId="0" applyNumberFormat="1" applyFont="1"/>
    <xf numFmtId="175" fontId="52" fillId="0" borderId="0" xfId="0" applyNumberFormat="1" applyFont="1"/>
    <xf numFmtId="0" fontId="52" fillId="0" borderId="0" xfId="0" applyFont="1" applyFill="1"/>
    <xf numFmtId="3" fontId="20" fillId="0" borderId="0" xfId="0" applyNumberFormat="1" applyFont="1"/>
    <xf numFmtId="0" fontId="56" fillId="0" borderId="1" xfId="0" applyFont="1" applyBorder="1" applyAlignment="1">
      <alignment horizontal="center" vertical="top" wrapText="1"/>
    </xf>
    <xf numFmtId="0" fontId="20" fillId="0" borderId="1" xfId="0" applyFont="1" applyBorder="1" applyAlignment="1">
      <alignment horizontal="center"/>
    </xf>
    <xf numFmtId="175" fontId="20" fillId="0" borderId="1" xfId="0" applyNumberFormat="1" applyFont="1" applyBorder="1" applyAlignment="1">
      <alignment horizontal="center"/>
    </xf>
    <xf numFmtId="3" fontId="54" fillId="0" borderId="1" xfId="0" applyNumberFormat="1" applyFont="1" applyBorder="1" applyAlignment="1">
      <alignment horizontal="center" vertical="center" wrapText="1"/>
    </xf>
    <xf numFmtId="3" fontId="20" fillId="0" borderId="1" xfId="0" applyNumberFormat="1" applyFont="1" applyBorder="1" applyAlignment="1">
      <alignment horizontal="center" vertical="center"/>
    </xf>
    <xf numFmtId="0" fontId="23" fillId="0" borderId="1" xfId="0" applyFont="1" applyBorder="1" applyAlignment="1">
      <alignment horizontal="center" vertical="center" wrapText="1"/>
    </xf>
    <xf numFmtId="0" fontId="24" fillId="0" borderId="0" xfId="0" applyFont="1"/>
    <xf numFmtId="175" fontId="22" fillId="0" borderId="0" xfId="0" applyNumberFormat="1" applyFont="1"/>
    <xf numFmtId="0" fontId="22" fillId="0" borderId="0" xfId="0" applyFont="1" applyFill="1"/>
    <xf numFmtId="10" fontId="20" fillId="0" borderId="0" xfId="0" applyNumberFormat="1" applyFont="1"/>
    <xf numFmtId="3" fontId="22" fillId="0" borderId="0" xfId="0" applyNumberFormat="1" applyFont="1"/>
    <xf numFmtId="175" fontId="20" fillId="0" borderId="0" xfId="0" applyNumberFormat="1" applyFont="1" applyAlignment="1">
      <alignment horizontal="right"/>
    </xf>
    <xf numFmtId="0" fontId="57" fillId="0" borderId="0" xfId="0" applyFont="1"/>
    <xf numFmtId="0" fontId="22" fillId="0" borderId="0" xfId="0" applyFont="1" applyAlignment="1"/>
    <xf numFmtId="0" fontId="58" fillId="0" borderId="6" xfId="0" applyFont="1" applyBorder="1"/>
    <xf numFmtId="0" fontId="58" fillId="0" borderId="0" xfId="0" applyFont="1" applyBorder="1"/>
    <xf numFmtId="0" fontId="20" fillId="0" borderId="6" xfId="0" applyFont="1" applyBorder="1"/>
    <xf numFmtId="175" fontId="20" fillId="0" borderId="0" xfId="0" applyNumberFormat="1" applyFont="1" applyBorder="1" applyAlignment="1">
      <alignment horizontal="right"/>
    </xf>
    <xf numFmtId="0" fontId="20" fillId="0" borderId="0" xfId="0" applyFont="1" applyBorder="1"/>
    <xf numFmtId="3" fontId="23" fillId="0" borderId="1" xfId="0" applyNumberFormat="1" applyFont="1" applyBorder="1" applyAlignment="1">
      <alignment horizontal="center" vertical="center" wrapText="1"/>
    </xf>
    <xf numFmtId="0" fontId="0" fillId="0" borderId="6" xfId="0" applyBorder="1"/>
    <xf numFmtId="0" fontId="11" fillId="0" borderId="0" xfId="0" applyFont="1" applyBorder="1"/>
    <xf numFmtId="167" fontId="20" fillId="0" borderId="0" xfId="1" applyNumberFormat="1" applyFont="1" applyFill="1" applyBorder="1" applyProtection="1"/>
    <xf numFmtId="3" fontId="20" fillId="2" borderId="0" xfId="0" applyNumberFormat="1" applyFont="1" applyFill="1" applyBorder="1" applyAlignment="1" applyProtection="1">
      <alignment horizontal="right"/>
      <protection locked="0"/>
    </xf>
    <xf numFmtId="0" fontId="23" fillId="0" borderId="0" xfId="0" applyNumberFormat="1" applyFont="1" applyBorder="1" applyAlignment="1" applyProtection="1">
      <alignment horizontal="center"/>
    </xf>
    <xf numFmtId="0" fontId="23" fillId="0" borderId="0" xfId="0" applyFont="1" applyBorder="1" applyAlignment="1" applyProtection="1">
      <alignment horizontal="center"/>
    </xf>
    <xf numFmtId="3" fontId="23" fillId="13" borderId="0" xfId="4" applyNumberFormat="1" applyFont="1" applyFill="1" applyBorder="1" applyProtection="1">
      <protection locked="0"/>
    </xf>
    <xf numFmtId="167" fontId="22" fillId="0" borderId="0" xfId="10" applyNumberFormat="1" applyFont="1" applyFill="1" applyBorder="1" applyAlignment="1" applyProtection="1">
      <alignment horizontal="center"/>
    </xf>
    <xf numFmtId="0" fontId="22" fillId="0" borderId="56" xfId="10" applyNumberFormat="1" applyFont="1" applyFill="1" applyBorder="1" applyAlignment="1" applyProtection="1">
      <alignment horizontal="center"/>
    </xf>
    <xf numFmtId="164" fontId="17" fillId="8" borderId="51" xfId="8" applyNumberFormat="1" applyFont="1" applyFill="1" applyBorder="1"/>
    <xf numFmtId="167" fontId="22" fillId="0" borderId="58" xfId="10" applyNumberFormat="1" applyFont="1" applyFill="1" applyBorder="1" applyAlignment="1" applyProtection="1">
      <alignment horizontal="center"/>
    </xf>
    <xf numFmtId="164" fontId="20" fillId="0" borderId="59" xfId="1" applyNumberFormat="1" applyFont="1" applyFill="1" applyBorder="1" applyAlignment="1" applyProtection="1">
      <alignment horizontal="center"/>
    </xf>
    <xf numFmtId="164" fontId="20" fillId="0" borderId="60" xfId="1" applyNumberFormat="1" applyFont="1" applyFill="1" applyBorder="1" applyAlignment="1" applyProtection="1">
      <alignment horizontal="center"/>
    </xf>
    <xf numFmtId="164" fontId="17" fillId="8" borderId="61" xfId="1" applyNumberFormat="1" applyFont="1" applyFill="1" applyBorder="1"/>
    <xf numFmtId="164" fontId="17" fillId="8" borderId="62" xfId="8" applyNumberFormat="1" applyFont="1" applyFill="1" applyBorder="1"/>
    <xf numFmtId="167" fontId="17" fillId="8" borderId="51" xfId="8" applyNumberFormat="1" applyFont="1" applyFill="1" applyBorder="1"/>
    <xf numFmtId="167" fontId="20" fillId="0" borderId="44" xfId="10" applyNumberFormat="1" applyFont="1" applyFill="1" applyBorder="1" applyAlignment="1" applyProtection="1">
      <alignment horizontal="center"/>
    </xf>
    <xf numFmtId="167" fontId="17" fillId="8" borderId="61" xfId="8" applyNumberFormat="1" applyFont="1" applyFill="1" applyBorder="1"/>
    <xf numFmtId="0" fontId="9" fillId="13" borderId="0" xfId="4" applyFont="1" applyFill="1" applyBorder="1"/>
    <xf numFmtId="0" fontId="9" fillId="0" borderId="2" xfId="4" applyFont="1" applyBorder="1" applyAlignment="1">
      <alignment horizontal="center"/>
    </xf>
    <xf numFmtId="3" fontId="9" fillId="0" borderId="2" xfId="4" applyNumberFormat="1" applyFont="1" applyBorder="1"/>
    <xf numFmtId="167" fontId="20" fillId="0" borderId="38" xfId="1" applyNumberFormat="1" applyFont="1" applyFill="1" applyBorder="1" applyProtection="1"/>
    <xf numFmtId="0" fontId="9" fillId="13" borderId="0" xfId="4" applyFont="1" applyFill="1" applyBorder="1" applyAlignment="1">
      <alignment horizontal="center"/>
    </xf>
    <xf numFmtId="3" fontId="9" fillId="13" borderId="0" xfId="4" applyNumberFormat="1" applyFont="1" applyFill="1" applyBorder="1"/>
    <xf numFmtId="0" fontId="0" fillId="13" borderId="0" xfId="0" applyFill="1" applyBorder="1"/>
    <xf numFmtId="167" fontId="20" fillId="13" borderId="0" xfId="1" applyNumberFormat="1" applyFont="1" applyFill="1" applyBorder="1" applyProtection="1"/>
    <xf numFmtId="0" fontId="59" fillId="7" borderId="21" xfId="8" applyFont="1" applyFill="1" applyBorder="1" applyAlignment="1">
      <alignment horizontal="left"/>
    </xf>
    <xf numFmtId="0" fontId="43" fillId="0" borderId="1" xfId="0" applyFont="1" applyBorder="1" applyAlignment="1">
      <alignment horizontal="left" vertical="top" wrapText="1"/>
    </xf>
    <xf numFmtId="0" fontId="60" fillId="0" borderId="1" xfId="0" applyFont="1" applyBorder="1" applyProtection="1"/>
    <xf numFmtId="167" fontId="20" fillId="0" borderId="54" xfId="10" applyNumberFormat="1" applyFont="1" applyFill="1" applyBorder="1" applyAlignment="1" applyProtection="1">
      <alignment horizontal="center"/>
    </xf>
    <xf numFmtId="167" fontId="20" fillId="0" borderId="11" xfId="10" applyNumberFormat="1" applyFont="1" applyFill="1" applyBorder="1" applyAlignment="1" applyProtection="1">
      <alignment horizontal="left"/>
    </xf>
    <xf numFmtId="0" fontId="53" fillId="10" borderId="0" xfId="0" applyFont="1" applyFill="1"/>
    <xf numFmtId="0" fontId="20" fillId="10" borderId="1" xfId="0" applyFont="1" applyFill="1" applyBorder="1" applyAlignment="1">
      <alignment horizontal="center"/>
    </xf>
    <xf numFmtId="3" fontId="20" fillId="10" borderId="1" xfId="0" applyNumberFormat="1" applyFont="1" applyFill="1" applyBorder="1" applyAlignment="1">
      <alignment horizontal="center" vertical="center"/>
    </xf>
    <xf numFmtId="0" fontId="20" fillId="10" borderId="0" xfId="0" applyFont="1" applyFill="1" applyAlignment="1">
      <alignment horizontal="center" vertical="center"/>
    </xf>
    <xf numFmtId="0" fontId="20" fillId="0" borderId="0" xfId="0" applyFont="1" applyAlignment="1" applyProtection="1">
      <alignment horizontal="left" indent="1"/>
    </xf>
    <xf numFmtId="4" fontId="43" fillId="13" borderId="1" xfId="4" applyNumberFormat="1" applyFont="1" applyFill="1" applyBorder="1" applyProtection="1">
      <protection locked="0"/>
    </xf>
    <xf numFmtId="2" fontId="29" fillId="0" borderId="15" xfId="10" applyNumberFormat="1" applyFont="1" applyFill="1" applyBorder="1" applyAlignment="1" applyProtection="1">
      <alignment horizontal="left"/>
    </xf>
    <xf numFmtId="0" fontId="22" fillId="0" borderId="3" xfId="10" applyNumberFormat="1" applyFont="1" applyFill="1" applyBorder="1" applyAlignment="1" applyProtection="1">
      <alignment horizontal="center"/>
    </xf>
    <xf numFmtId="164" fontId="17" fillId="8" borderId="64" xfId="8" applyNumberFormat="1" applyFont="1" applyFill="1" applyBorder="1"/>
    <xf numFmtId="164" fontId="17" fillId="8" borderId="65" xfId="8" applyNumberFormat="1" applyFont="1" applyFill="1" applyBorder="1"/>
    <xf numFmtId="167" fontId="22" fillId="5" borderId="0" xfId="9" applyNumberFormat="1" applyFont="1" applyFill="1" applyBorder="1"/>
    <xf numFmtId="167" fontId="34" fillId="0" borderId="53" xfId="1" applyNumberFormat="1" applyFont="1" applyBorder="1" applyProtection="1"/>
    <xf numFmtId="0" fontId="20" fillId="13" borderId="23" xfId="0" applyFont="1" applyFill="1" applyBorder="1" applyAlignment="1" applyProtection="1">
      <alignment horizontal="center"/>
      <protection locked="0"/>
    </xf>
    <xf numFmtId="0" fontId="34" fillId="0" borderId="69" xfId="0" applyFont="1" applyBorder="1" applyProtection="1"/>
    <xf numFmtId="3" fontId="29" fillId="13" borderId="70" xfId="4" applyNumberFormat="1" applyFont="1" applyFill="1" applyBorder="1" applyProtection="1">
      <protection locked="0"/>
    </xf>
    <xf numFmtId="4" fontId="33" fillId="13" borderId="1" xfId="4" applyNumberFormat="1" applyFont="1" applyFill="1" applyBorder="1" applyProtection="1">
      <protection locked="0"/>
    </xf>
    <xf numFmtId="0" fontId="0" fillId="0" borderId="0" xfId="0"/>
    <xf numFmtId="0" fontId="20" fillId="13" borderId="23" xfId="0" applyFont="1" applyFill="1" applyBorder="1" applyAlignment="1" applyProtection="1">
      <alignment horizontal="center"/>
    </xf>
    <xf numFmtId="167" fontId="34" fillId="0" borderId="67" xfId="1" applyNumberFormat="1" applyFont="1" applyBorder="1" applyProtection="1"/>
    <xf numFmtId="3" fontId="52" fillId="13" borderId="1" xfId="4" applyNumberFormat="1" applyFont="1" applyFill="1" applyBorder="1" applyProtection="1">
      <protection locked="0"/>
    </xf>
    <xf numFmtId="0" fontId="60" fillId="0" borderId="45" xfId="0" applyFont="1" applyBorder="1" applyProtection="1"/>
    <xf numFmtId="0" fontId="63" fillId="0" borderId="67" xfId="0" applyFont="1" applyBorder="1"/>
    <xf numFmtId="3" fontId="52" fillId="13" borderId="45" xfId="4" applyNumberFormat="1" applyFont="1" applyFill="1" applyBorder="1" applyProtection="1">
      <protection locked="0"/>
    </xf>
    <xf numFmtId="0" fontId="0" fillId="0" borderId="0" xfId="0"/>
    <xf numFmtId="0" fontId="23" fillId="0" borderId="0" xfId="0" applyFont="1"/>
    <xf numFmtId="164" fontId="17" fillId="14" borderId="20" xfId="8" applyNumberFormat="1" applyFont="1" applyFill="1" applyBorder="1"/>
    <xf numFmtId="3" fontId="43" fillId="0" borderId="0" xfId="0" applyNumberFormat="1" applyFont="1" applyProtection="1"/>
    <xf numFmtId="175" fontId="63" fillId="0" borderId="68" xfId="0" applyNumberFormat="1" applyFont="1" applyBorder="1" applyAlignment="1">
      <alignment horizontal="right"/>
    </xf>
    <xf numFmtId="0" fontId="33" fillId="0" borderId="66" xfId="0" applyFont="1" applyBorder="1"/>
    <xf numFmtId="0" fontId="29" fillId="0" borderId="8" xfId="0" applyNumberFormat="1" applyFont="1" applyBorder="1" applyAlignment="1" applyProtection="1">
      <alignment horizontal="center"/>
    </xf>
    <xf numFmtId="167" fontId="29" fillId="0" borderId="16" xfId="10" applyNumberFormat="1" applyFont="1" applyFill="1" applyBorder="1" applyAlignment="1" applyProtection="1">
      <protection locked="0"/>
    </xf>
    <xf numFmtId="3" fontId="27" fillId="0" borderId="0" xfId="0" applyNumberFormat="1" applyFont="1" applyProtection="1"/>
    <xf numFmtId="9" fontId="20" fillId="0" borderId="0" xfId="5" applyFont="1" applyFill="1" applyBorder="1" applyProtection="1"/>
    <xf numFmtId="3" fontId="60" fillId="0" borderId="0" xfId="0" applyNumberFormat="1" applyFont="1" applyProtection="1"/>
    <xf numFmtId="0" fontId="19" fillId="14" borderId="0" xfId="8" applyFont="1" applyFill="1" applyBorder="1"/>
    <xf numFmtId="0" fontId="19" fillId="13" borderId="0" xfId="8" applyFont="1" applyFill="1"/>
    <xf numFmtId="0" fontId="0" fillId="0" borderId="1" xfId="0" applyBorder="1" applyAlignment="1">
      <alignment horizontal="left" wrapText="1"/>
    </xf>
    <xf numFmtId="0" fontId="0" fillId="0" borderId="1" xfId="0" applyBorder="1" applyAlignment="1">
      <alignment horizontal="center" wrapText="1"/>
    </xf>
    <xf numFmtId="0" fontId="11" fillId="0" borderId="1" xfId="0" applyFont="1" applyBorder="1" applyAlignment="1">
      <alignment horizontal="center" wrapText="1"/>
    </xf>
    <xf numFmtId="0" fontId="34" fillId="0" borderId="0" xfId="0" applyFont="1" applyBorder="1" applyAlignment="1" applyProtection="1">
      <alignment horizontal="center"/>
    </xf>
    <xf numFmtId="167" fontId="20" fillId="0" borderId="41" xfId="10" applyNumberFormat="1" applyFont="1" applyFill="1" applyBorder="1" applyAlignment="1" applyProtection="1">
      <alignment horizontal="center"/>
    </xf>
    <xf numFmtId="3" fontId="22" fillId="0" borderId="71" xfId="9" applyNumberFormat="1" applyFont="1" applyFill="1" applyBorder="1" applyAlignment="1" applyProtection="1">
      <alignment horizontal="right"/>
    </xf>
    <xf numFmtId="167" fontId="20" fillId="18" borderId="55" xfId="9" applyNumberFormat="1" applyFont="1" applyFill="1" applyBorder="1"/>
    <xf numFmtId="167" fontId="22" fillId="18" borderId="55" xfId="9" applyNumberFormat="1" applyFont="1" applyFill="1" applyBorder="1"/>
    <xf numFmtId="167" fontId="59" fillId="7" borderId="21" xfId="8" applyNumberFormat="1" applyFont="1" applyFill="1" applyBorder="1" applyAlignment="1">
      <alignment horizontal="left"/>
    </xf>
    <xf numFmtId="167" fontId="39" fillId="7" borderId="22" xfId="9" applyNumberFormat="1" applyFont="1" applyFill="1" applyBorder="1"/>
    <xf numFmtId="3" fontId="64" fillId="19" borderId="73" xfId="8" applyNumberFormat="1" applyFont="1" applyFill="1" applyBorder="1" applyAlignment="1">
      <alignment horizontal="left" wrapText="1"/>
    </xf>
    <xf numFmtId="0" fontId="64" fillId="20" borderId="73" xfId="8" applyFont="1" applyFill="1" applyBorder="1" applyAlignment="1">
      <alignment horizontal="left"/>
    </xf>
    <xf numFmtId="0" fontId="59" fillId="18" borderId="72" xfId="8" applyFont="1" applyFill="1" applyBorder="1" applyAlignment="1">
      <alignment horizontal="left"/>
    </xf>
    <xf numFmtId="167" fontId="20" fillId="18" borderId="0" xfId="9" applyNumberFormat="1" applyFont="1" applyFill="1" applyBorder="1"/>
    <xf numFmtId="167" fontId="22" fillId="18" borderId="0" xfId="9" applyNumberFormat="1" applyFont="1" applyFill="1" applyBorder="1"/>
    <xf numFmtId="3" fontId="64" fillId="21" borderId="73" xfId="8" applyNumberFormat="1" applyFont="1" applyFill="1" applyBorder="1" applyAlignment="1">
      <alignment horizontal="left" wrapText="1"/>
    </xf>
    <xf numFmtId="3" fontId="65" fillId="21" borderId="73" xfId="8" applyNumberFormat="1" applyFont="1" applyFill="1" applyBorder="1" applyAlignment="1">
      <alignment horizontal="left" wrapText="1"/>
    </xf>
    <xf numFmtId="3" fontId="64" fillId="21" borderId="73" xfId="8" applyNumberFormat="1" applyFont="1" applyFill="1" applyBorder="1" applyAlignment="1">
      <alignment horizontal="right" wrapText="1"/>
    </xf>
    <xf numFmtId="3" fontId="65" fillId="21" borderId="73" xfId="8" applyNumberFormat="1" applyFont="1" applyFill="1" applyBorder="1" applyAlignment="1">
      <alignment horizontal="right" wrapText="1"/>
    </xf>
    <xf numFmtId="0" fontId="64" fillId="22" borderId="73" xfId="8" applyFont="1" applyFill="1" applyBorder="1" applyAlignment="1">
      <alignment horizontal="left"/>
    </xf>
    <xf numFmtId="0" fontId="65" fillId="22" borderId="73" xfId="8" applyFont="1" applyFill="1" applyBorder="1" applyAlignment="1">
      <alignment horizontal="left"/>
    </xf>
    <xf numFmtId="0" fontId="65" fillId="22" borderId="0" xfId="8" applyFont="1" applyFill="1" applyBorder="1" applyAlignment="1">
      <alignment horizontal="left"/>
    </xf>
    <xf numFmtId="0" fontId="66" fillId="22" borderId="73" xfId="8" applyFont="1" applyFill="1" applyBorder="1" applyAlignment="1">
      <alignment horizontal="left"/>
    </xf>
    <xf numFmtId="3" fontId="64" fillId="19" borderId="76" xfId="8" applyNumberFormat="1" applyFont="1" applyFill="1" applyBorder="1" applyAlignment="1">
      <alignment horizontal="left" wrapText="1"/>
    </xf>
    <xf numFmtId="3" fontId="35" fillId="19" borderId="73" xfId="8" applyNumberFormat="1" applyFont="1" applyFill="1" applyBorder="1" applyAlignment="1">
      <alignment horizontal="right" wrapText="1"/>
    </xf>
    <xf numFmtId="14" fontId="35" fillId="19" borderId="73" xfId="8" applyNumberFormat="1" applyFont="1" applyFill="1" applyBorder="1" applyAlignment="1">
      <alignment horizontal="right" wrapText="1"/>
    </xf>
    <xf numFmtId="0" fontId="22" fillId="7" borderId="22" xfId="9" applyNumberFormat="1" applyFont="1" applyFill="1" applyBorder="1" applyAlignment="1">
      <alignment horizontal="center"/>
    </xf>
    <xf numFmtId="0" fontId="59" fillId="18" borderId="77" xfId="8" applyFont="1" applyFill="1" applyBorder="1" applyAlignment="1">
      <alignment horizontal="left"/>
    </xf>
    <xf numFmtId="0" fontId="68" fillId="0" borderId="0" xfId="0" applyFont="1" applyBorder="1" applyAlignment="1">
      <alignment vertical="center"/>
    </xf>
    <xf numFmtId="0" fontId="19" fillId="0" borderId="0" xfId="0" applyFont="1" applyBorder="1" applyAlignment="1">
      <alignment vertical="center"/>
    </xf>
    <xf numFmtId="0" fontId="0" fillId="0" borderId="0" xfId="0" applyAlignment="1"/>
    <xf numFmtId="0" fontId="19" fillId="0" borderId="0" xfId="0" applyFont="1" applyAlignment="1"/>
    <xf numFmtId="167" fontId="19" fillId="7" borderId="21" xfId="8" applyNumberFormat="1" applyFont="1" applyFill="1" applyBorder="1" applyAlignment="1">
      <alignment horizontal="left"/>
    </xf>
    <xf numFmtId="0" fontId="69" fillId="20" borderId="1" xfId="8" applyFont="1" applyFill="1" applyBorder="1" applyAlignment="1">
      <alignment horizontal="left"/>
    </xf>
    <xf numFmtId="167" fontId="70" fillId="7" borderId="1" xfId="9" applyNumberFormat="1" applyFont="1" applyFill="1" applyBorder="1"/>
    <xf numFmtId="176" fontId="35" fillId="19" borderId="73" xfId="8" applyNumberFormat="1" applyFont="1" applyFill="1" applyBorder="1" applyAlignment="1">
      <alignment horizontal="right" wrapText="1"/>
    </xf>
    <xf numFmtId="167" fontId="22" fillId="7" borderId="0" xfId="9" applyNumberFormat="1" applyFont="1" applyFill="1" applyBorder="1"/>
    <xf numFmtId="0" fontId="64" fillId="24" borderId="0" xfId="8" applyFont="1" applyFill="1" applyBorder="1" applyAlignment="1">
      <alignment horizontal="left"/>
    </xf>
    <xf numFmtId="0" fontId="59" fillId="13" borderId="0" xfId="8" applyFont="1" applyFill="1" applyBorder="1" applyAlignment="1">
      <alignment horizontal="left"/>
    </xf>
    <xf numFmtId="167" fontId="39" fillId="13" borderId="0" xfId="9" applyNumberFormat="1" applyFont="1" applyFill="1" applyBorder="1"/>
    <xf numFmtId="167" fontId="59" fillId="13" borderId="0" xfId="8" applyNumberFormat="1" applyFont="1" applyFill="1" applyBorder="1" applyAlignment="1">
      <alignment horizontal="left"/>
    </xf>
    <xf numFmtId="0" fontId="64" fillId="25" borderId="0" xfId="8" applyFont="1" applyFill="1" applyBorder="1" applyAlignment="1">
      <alignment horizontal="left"/>
    </xf>
    <xf numFmtId="171" fontId="23" fillId="0" borderId="0" xfId="28" applyNumberFormat="1" applyFont="1" applyBorder="1" applyProtection="1"/>
    <xf numFmtId="10" fontId="23" fillId="0" borderId="0" xfId="28" applyNumberFormat="1" applyFont="1" applyBorder="1" applyProtection="1"/>
    <xf numFmtId="0" fontId="44" fillId="0" borderId="0" xfId="0" applyFont="1" applyAlignment="1">
      <alignment wrapText="1"/>
    </xf>
    <xf numFmtId="10" fontId="15" fillId="0" borderId="0" xfId="3" applyNumberFormat="1" applyAlignment="1" applyProtection="1"/>
    <xf numFmtId="0" fontId="54" fillId="0" borderId="0" xfId="8" applyFont="1"/>
    <xf numFmtId="0" fontId="11" fillId="0" borderId="0" xfId="0" applyFont="1" applyAlignment="1"/>
    <xf numFmtId="0" fontId="71" fillId="0" borderId="0" xfId="8" applyFont="1"/>
    <xf numFmtId="0" fontId="20" fillId="13" borderId="23" xfId="0" applyFont="1" applyFill="1" applyBorder="1" applyAlignment="1" applyProtection="1">
      <alignment horizontal="center" wrapText="1"/>
      <protection locked="0"/>
    </xf>
    <xf numFmtId="168" fontId="0" fillId="0" borderId="0" xfId="0" applyNumberFormat="1"/>
    <xf numFmtId="3" fontId="9" fillId="0" borderId="1" xfId="0" applyNumberFormat="1" applyFont="1" applyBorder="1"/>
    <xf numFmtId="0" fontId="65" fillId="24" borderId="0" xfId="8" applyFont="1" applyFill="1" applyBorder="1" applyAlignment="1">
      <alignment horizontal="left"/>
    </xf>
    <xf numFmtId="167" fontId="20" fillId="13" borderId="22" xfId="9" applyNumberFormat="1" applyFont="1" applyFill="1" applyBorder="1"/>
    <xf numFmtId="167" fontId="73" fillId="7" borderId="22" xfId="9" applyNumberFormat="1" applyFont="1" applyFill="1" applyBorder="1"/>
    <xf numFmtId="167" fontId="73" fillId="7" borderId="0" xfId="9" applyNumberFormat="1" applyFont="1" applyFill="1" applyBorder="1"/>
    <xf numFmtId="0" fontId="6" fillId="13" borderId="0" xfId="8" applyFont="1" applyFill="1"/>
    <xf numFmtId="167" fontId="20" fillId="13" borderId="0" xfId="9" applyNumberFormat="1" applyFont="1" applyFill="1" applyBorder="1"/>
    <xf numFmtId="3" fontId="65" fillId="26" borderId="0" xfId="8" applyNumberFormat="1" applyFont="1" applyFill="1" applyBorder="1" applyAlignment="1">
      <alignment horizontal="right" wrapText="1"/>
    </xf>
    <xf numFmtId="167" fontId="70" fillId="13" borderId="0" xfId="9" applyNumberFormat="1" applyFont="1" applyFill="1" applyBorder="1"/>
    <xf numFmtId="0" fontId="66" fillId="27" borderId="73" xfId="8" applyFont="1" applyFill="1" applyBorder="1" applyAlignment="1">
      <alignment horizontal="left"/>
    </xf>
    <xf numFmtId="167" fontId="22" fillId="28" borderId="22" xfId="9" applyNumberFormat="1" applyFont="1" applyFill="1" applyBorder="1"/>
    <xf numFmtId="0" fontId="59" fillId="28" borderId="21" xfId="8" applyFont="1" applyFill="1" applyBorder="1" applyAlignment="1">
      <alignment horizontal="left"/>
    </xf>
    <xf numFmtId="167" fontId="39" fillId="28" borderId="22" xfId="9" applyNumberFormat="1" applyFont="1" applyFill="1" applyBorder="1"/>
    <xf numFmtId="0" fontId="64" fillId="27" borderId="73" xfId="8" applyFont="1" applyFill="1" applyBorder="1" applyAlignment="1">
      <alignment horizontal="left"/>
    </xf>
    <xf numFmtId="167" fontId="22" fillId="30" borderId="22" xfId="9" applyNumberFormat="1" applyFont="1" applyFill="1" applyBorder="1"/>
    <xf numFmtId="0" fontId="65" fillId="31" borderId="73" xfId="8" applyFont="1" applyFill="1" applyBorder="1" applyAlignment="1">
      <alignment horizontal="left"/>
    </xf>
    <xf numFmtId="167" fontId="39" fillId="30" borderId="22" xfId="9" applyNumberFormat="1" applyFont="1" applyFill="1" applyBorder="1"/>
    <xf numFmtId="167" fontId="73" fillId="30" borderId="22" xfId="9" applyNumberFormat="1" applyFont="1" applyFill="1" applyBorder="1"/>
    <xf numFmtId="167" fontId="19" fillId="30" borderId="21" xfId="8" applyNumberFormat="1" applyFont="1" applyFill="1" applyBorder="1" applyAlignment="1">
      <alignment horizontal="left"/>
    </xf>
    <xf numFmtId="0" fontId="59" fillId="30" borderId="21" xfId="8" applyFont="1" applyFill="1" applyBorder="1" applyAlignment="1">
      <alignment horizontal="left"/>
    </xf>
    <xf numFmtId="167" fontId="59" fillId="30" borderId="21" xfId="8" applyNumberFormat="1" applyFont="1" applyFill="1" applyBorder="1" applyAlignment="1">
      <alignment horizontal="left"/>
    </xf>
    <xf numFmtId="167" fontId="59" fillId="28" borderId="21" xfId="8" applyNumberFormat="1" applyFont="1" applyFill="1" applyBorder="1" applyAlignment="1">
      <alignment horizontal="left"/>
    </xf>
    <xf numFmtId="0" fontId="47" fillId="28" borderId="21" xfId="8" applyFont="1" applyFill="1" applyBorder="1" applyAlignment="1">
      <alignment horizontal="left"/>
    </xf>
    <xf numFmtId="167" fontId="74" fillId="28" borderId="22" xfId="9" applyNumberFormat="1" applyFont="1" applyFill="1" applyBorder="1"/>
    <xf numFmtId="0" fontId="65" fillId="24" borderId="73" xfId="8" applyFont="1" applyFill="1" applyBorder="1" applyAlignment="1">
      <alignment horizontal="left"/>
    </xf>
    <xf numFmtId="3" fontId="75" fillId="21" borderId="73" xfId="8" applyNumberFormat="1" applyFont="1" applyFill="1" applyBorder="1" applyAlignment="1">
      <alignment horizontal="right" wrapText="1"/>
    </xf>
    <xf numFmtId="3" fontId="76" fillId="26" borderId="1" xfId="8" applyNumberFormat="1" applyFont="1" applyFill="1" applyBorder="1" applyAlignment="1">
      <alignment horizontal="left" vertical="center" wrapText="1"/>
    </xf>
    <xf numFmtId="0" fontId="36" fillId="13" borderId="55" xfId="8" applyFont="1" applyFill="1" applyBorder="1" applyAlignment="1">
      <alignment horizontal="left"/>
    </xf>
    <xf numFmtId="167" fontId="73" fillId="30" borderId="55" xfId="9" applyNumberFormat="1" applyFont="1" applyFill="1" applyBorder="1"/>
    <xf numFmtId="167" fontId="39" fillId="30" borderId="55" xfId="9" applyNumberFormat="1" applyFont="1" applyFill="1" applyBorder="1"/>
    <xf numFmtId="167" fontId="39" fillId="28" borderId="55" xfId="9" applyNumberFormat="1" applyFont="1" applyFill="1" applyBorder="1"/>
    <xf numFmtId="167" fontId="74" fillId="28" borderId="55" xfId="9" applyNumberFormat="1" applyFont="1" applyFill="1" applyBorder="1"/>
    <xf numFmtId="167" fontId="19" fillId="30" borderId="0" xfId="8" applyNumberFormat="1" applyFont="1" applyFill="1" applyBorder="1" applyAlignment="1">
      <alignment horizontal="left"/>
    </xf>
    <xf numFmtId="167" fontId="59" fillId="30" borderId="0" xfId="8" applyNumberFormat="1" applyFont="1" applyFill="1" applyBorder="1" applyAlignment="1">
      <alignment horizontal="left"/>
    </xf>
    <xf numFmtId="3" fontId="77" fillId="21" borderId="73" xfId="8" applyNumberFormat="1" applyFont="1" applyFill="1" applyBorder="1" applyAlignment="1">
      <alignment horizontal="right" wrapText="1"/>
    </xf>
    <xf numFmtId="0" fontId="19" fillId="13" borderId="55" xfId="8" applyFont="1" applyFill="1" applyBorder="1" applyAlignment="1">
      <alignment horizontal="left"/>
    </xf>
    <xf numFmtId="3" fontId="77" fillId="26" borderId="73" xfId="8" applyNumberFormat="1" applyFont="1" applyFill="1" applyBorder="1" applyAlignment="1">
      <alignment horizontal="right" wrapText="1"/>
    </xf>
    <xf numFmtId="3" fontId="64" fillId="26" borderId="73" xfId="8" applyNumberFormat="1" applyFont="1" applyFill="1" applyBorder="1" applyAlignment="1">
      <alignment horizontal="left" wrapText="1"/>
    </xf>
    <xf numFmtId="3" fontId="35" fillId="26" borderId="73" xfId="8" applyNumberFormat="1" applyFont="1" applyFill="1" applyBorder="1" applyAlignment="1">
      <alignment horizontal="right" wrapText="1"/>
    </xf>
    <xf numFmtId="14" fontId="35" fillId="26" borderId="73" xfId="8" applyNumberFormat="1" applyFont="1" applyFill="1" applyBorder="1" applyAlignment="1">
      <alignment horizontal="right" wrapText="1"/>
    </xf>
    <xf numFmtId="3" fontId="64" fillId="26" borderId="76" xfId="8" applyNumberFormat="1" applyFont="1" applyFill="1" applyBorder="1" applyAlignment="1">
      <alignment horizontal="left" wrapText="1"/>
    </xf>
    <xf numFmtId="176" fontId="35" fillId="26" borderId="73" xfId="8" applyNumberFormat="1" applyFont="1" applyFill="1" applyBorder="1" applyAlignment="1">
      <alignment horizontal="right" wrapText="1"/>
    </xf>
    <xf numFmtId="165" fontId="35" fillId="26" borderId="73" xfId="8" applyNumberFormat="1" applyFont="1" applyFill="1" applyBorder="1" applyAlignment="1">
      <alignment horizontal="right" wrapText="1"/>
    </xf>
    <xf numFmtId="3" fontId="67" fillId="26" borderId="0" xfId="8" applyNumberFormat="1" applyFont="1" applyFill="1" applyBorder="1" applyAlignment="1">
      <alignment horizontal="left" vertical="center" wrapText="1"/>
    </xf>
    <xf numFmtId="3" fontId="35" fillId="26" borderId="0" xfId="8" applyNumberFormat="1" applyFont="1" applyFill="1" applyBorder="1" applyAlignment="1">
      <alignment horizontal="right" wrapText="1"/>
    </xf>
    <xf numFmtId="14" fontId="35" fillId="26" borderId="0" xfId="8" applyNumberFormat="1" applyFont="1" applyFill="1" applyBorder="1" applyAlignment="1">
      <alignment horizontal="right" wrapText="1"/>
    </xf>
    <xf numFmtId="0" fontId="31" fillId="13" borderId="0" xfId="4" applyFont="1" applyFill="1" applyBorder="1" applyAlignment="1">
      <alignment horizontal="center" wrapText="1"/>
    </xf>
    <xf numFmtId="3" fontId="20" fillId="13" borderId="0" xfId="9" applyNumberFormat="1" applyFont="1" applyFill="1" applyBorder="1" applyAlignment="1" applyProtection="1">
      <alignment horizontal="right"/>
    </xf>
    <xf numFmtId="0" fontId="66" fillId="27" borderId="76" xfId="8" applyFont="1" applyFill="1" applyBorder="1" applyAlignment="1">
      <alignment horizontal="left"/>
    </xf>
    <xf numFmtId="0" fontId="76" fillId="24" borderId="1" xfId="8" applyFont="1" applyFill="1" applyBorder="1" applyAlignment="1">
      <alignment horizontal="left"/>
    </xf>
    <xf numFmtId="3" fontId="65" fillId="26" borderId="80" xfId="8" applyNumberFormat="1" applyFont="1" applyFill="1" applyBorder="1" applyAlignment="1">
      <alignment horizontal="left" wrapText="1"/>
    </xf>
    <xf numFmtId="3" fontId="64" fillId="29" borderId="76" xfId="8" applyNumberFormat="1" applyFont="1" applyFill="1" applyBorder="1" applyAlignment="1">
      <alignment horizontal="left" wrapText="1"/>
    </xf>
    <xf numFmtId="0" fontId="27" fillId="0" borderId="1" xfId="4" applyFont="1" applyBorder="1" applyAlignment="1">
      <alignment horizontal="center"/>
    </xf>
    <xf numFmtId="9" fontId="20" fillId="0" borderId="0" xfId="5" applyFont="1" applyFill="1" applyBorder="1" applyAlignment="1" applyProtection="1">
      <alignment horizontal="center"/>
    </xf>
    <xf numFmtId="1" fontId="0" fillId="0" borderId="0" xfId="0" applyNumberFormat="1"/>
    <xf numFmtId="0" fontId="47" fillId="0" borderId="0" xfId="8" applyFont="1"/>
    <xf numFmtId="0" fontId="15" fillId="0" borderId="0" xfId="3" applyAlignment="1" applyProtection="1"/>
    <xf numFmtId="2" fontId="19" fillId="0" borderId="0" xfId="8" applyNumberFormat="1" applyFont="1"/>
    <xf numFmtId="0" fontId="79" fillId="0" borderId="0" xfId="0" applyFont="1"/>
    <xf numFmtId="177" fontId="0" fillId="0" borderId="0" xfId="0" applyNumberFormat="1"/>
    <xf numFmtId="3" fontId="64" fillId="26" borderId="0" xfId="8" applyNumberFormat="1" applyFont="1" applyFill="1" applyBorder="1" applyAlignment="1">
      <alignment horizontal="left" wrapText="1"/>
    </xf>
    <xf numFmtId="165" fontId="35" fillId="26" borderId="0" xfId="8" applyNumberFormat="1" applyFont="1" applyFill="1" applyBorder="1" applyAlignment="1">
      <alignment horizontal="right" wrapText="1"/>
    </xf>
    <xf numFmtId="167" fontId="19" fillId="0" borderId="0" xfId="0" applyNumberFormat="1" applyFont="1" applyBorder="1" applyAlignment="1">
      <alignment vertical="center"/>
    </xf>
    <xf numFmtId="167" fontId="74" fillId="13" borderId="22" xfId="9" applyNumberFormat="1" applyFont="1" applyFill="1" applyBorder="1"/>
    <xf numFmtId="0" fontId="0" fillId="0" borderId="0" xfId="0" applyAlignment="1">
      <alignment horizontal="center"/>
    </xf>
    <xf numFmtId="0" fontId="33" fillId="0" borderId="1" xfId="0" applyFont="1" applyBorder="1" applyAlignment="1">
      <alignment horizontal="center" vertical="top" wrapText="1"/>
    </xf>
    <xf numFmtId="0" fontId="11" fillId="0" borderId="1" xfId="0" applyFont="1" applyBorder="1" applyAlignment="1">
      <alignment wrapText="1"/>
    </xf>
    <xf numFmtId="169" fontId="1" fillId="3" borderId="23" xfId="7" applyNumberFormat="1" applyFont="1" applyBorder="1" applyAlignment="1" applyProtection="1">
      <alignment horizontal="left"/>
      <protection locked="0"/>
    </xf>
    <xf numFmtId="0" fontId="1" fillId="0" borderId="0" xfId="8" applyFont="1"/>
    <xf numFmtId="0" fontId="1" fillId="0" borderId="41" xfId="8" applyFont="1" applyBorder="1"/>
    <xf numFmtId="169" fontId="1" fillId="3" borderId="23" xfId="7" applyNumberFormat="1" applyFont="1" applyBorder="1" applyAlignment="1" applyProtection="1">
      <alignment horizontal="left" wrapText="1"/>
      <protection locked="0"/>
    </xf>
    <xf numFmtId="1" fontId="1" fillId="3" borderId="23" xfId="7" applyNumberFormat="1" applyFont="1" applyBorder="1" applyAlignment="1" applyProtection="1">
      <alignment horizontal="left"/>
      <protection locked="0"/>
    </xf>
    <xf numFmtId="0" fontId="1" fillId="3" borderId="23" xfId="7" applyNumberFormat="1" applyFont="1" applyBorder="1" applyAlignment="1" applyProtection="1">
      <alignment horizontal="left"/>
      <protection locked="0"/>
    </xf>
    <xf numFmtId="49" fontId="1" fillId="3" borderId="23" xfId="7" applyNumberFormat="1" applyFont="1" applyBorder="1" applyAlignment="1" applyProtection="1">
      <alignment horizontal="left"/>
      <protection locked="0"/>
    </xf>
    <xf numFmtId="0" fontId="1" fillId="0" borderId="0" xfId="8" applyFont="1" applyFill="1"/>
    <xf numFmtId="14" fontId="1" fillId="3" borderId="23" xfId="7" applyNumberFormat="1" applyFont="1" applyBorder="1" applyAlignment="1" applyProtection="1">
      <alignment horizontal="left"/>
      <protection locked="0"/>
    </xf>
    <xf numFmtId="0" fontId="1" fillId="3" borderId="11" xfId="7" applyNumberFormat="1" applyFont="1" applyAlignment="1" applyProtection="1">
      <alignment horizontal="left"/>
      <protection locked="0"/>
    </xf>
    <xf numFmtId="2" fontId="1" fillId="0" borderId="0" xfId="8" applyNumberFormat="1" applyFont="1"/>
    <xf numFmtId="0" fontId="1" fillId="0" borderId="41" xfId="29" applyFont="1" applyBorder="1" applyAlignment="1">
      <alignment wrapText="1"/>
    </xf>
    <xf numFmtId="2" fontId="1" fillId="3" borderId="23" xfId="7" applyNumberFormat="1" applyFont="1" applyBorder="1" applyAlignment="1" applyProtection="1">
      <alignment horizontal="center"/>
      <protection locked="0"/>
    </xf>
    <xf numFmtId="14" fontId="1" fillId="13" borderId="0" xfId="7" applyNumberFormat="1" applyFont="1" applyFill="1" applyBorder="1" applyAlignment="1" applyProtection="1">
      <alignment horizontal="left"/>
    </xf>
    <xf numFmtId="2" fontId="1" fillId="3" borderId="0" xfId="7" applyNumberFormat="1" applyFont="1" applyBorder="1" applyAlignment="1" applyProtection="1">
      <alignment horizontal="right"/>
      <protection locked="0"/>
    </xf>
    <xf numFmtId="0" fontId="1" fillId="0" borderId="44" xfId="8" applyFont="1" applyBorder="1"/>
    <xf numFmtId="0" fontId="1" fillId="0" borderId="0" xfId="8" applyFont="1" applyBorder="1"/>
    <xf numFmtId="0" fontId="1" fillId="13" borderId="0" xfId="8" applyFont="1" applyFill="1"/>
    <xf numFmtId="167" fontId="1" fillId="3" borderId="11" xfId="1" applyNumberFormat="1" applyFont="1" applyFill="1" applyBorder="1" applyAlignment="1" applyProtection="1">
      <alignment horizontal="center"/>
      <protection locked="0"/>
    </xf>
    <xf numFmtId="169" fontId="1" fillId="3" borderId="11" xfId="7" applyNumberFormat="1" applyFont="1" applyProtection="1">
      <protection locked="0"/>
    </xf>
    <xf numFmtId="2" fontId="1" fillId="3" borderId="11" xfId="7" applyNumberFormat="1" applyFont="1" applyProtection="1">
      <protection locked="0"/>
    </xf>
    <xf numFmtId="1" fontId="1" fillId="3" borderId="11" xfId="18" applyNumberFormat="1" applyFont="1" applyAlignment="1" applyProtection="1">
      <alignment horizontal="center"/>
      <protection locked="0"/>
    </xf>
    <xf numFmtId="2" fontId="1" fillId="3" borderId="57" xfId="7" applyNumberFormat="1" applyFont="1" applyBorder="1" applyProtection="1">
      <protection locked="0"/>
    </xf>
    <xf numFmtId="2" fontId="1" fillId="3" borderId="0" xfId="7" applyNumberFormat="1" applyFont="1" applyBorder="1" applyProtection="1">
      <protection locked="0"/>
    </xf>
    <xf numFmtId="2" fontId="1" fillId="3" borderId="63" xfId="7" applyNumberFormat="1" applyFont="1" applyBorder="1" applyProtection="1">
      <protection locked="0"/>
    </xf>
    <xf numFmtId="1" fontId="1" fillId="3" borderId="11" xfId="7" applyNumberFormat="1" applyFont="1" applyAlignment="1" applyProtection="1">
      <alignment horizontal="center"/>
      <protection locked="0"/>
    </xf>
    <xf numFmtId="164" fontId="1" fillId="3" borderId="11" xfId="1" applyFont="1" applyFill="1" applyBorder="1" applyProtection="1">
      <protection locked="0"/>
    </xf>
    <xf numFmtId="164" fontId="1" fillId="3" borderId="57" xfId="1" applyFont="1" applyFill="1" applyBorder="1" applyProtection="1">
      <protection locked="0"/>
    </xf>
    <xf numFmtId="164" fontId="1" fillId="3" borderId="0" xfId="1" applyFont="1" applyFill="1" applyBorder="1" applyProtection="1">
      <protection locked="0"/>
    </xf>
    <xf numFmtId="0" fontId="1" fillId="0" borderId="0" xfId="8" applyFont="1" applyAlignment="1">
      <alignment horizontal="right"/>
    </xf>
    <xf numFmtId="9" fontId="1" fillId="13" borderId="0" xfId="5" applyFont="1" applyFill="1" applyBorder="1" applyAlignment="1" applyProtection="1">
      <alignment horizontal="center"/>
      <protection locked="0"/>
    </xf>
    <xf numFmtId="0" fontId="1" fillId="0" borderId="3" xfId="8" applyFont="1" applyBorder="1" applyAlignment="1">
      <alignment horizontal="right"/>
    </xf>
    <xf numFmtId="167" fontId="1" fillId="13" borderId="0" xfId="1" applyNumberFormat="1" applyFont="1" applyFill="1" applyBorder="1" applyProtection="1">
      <protection locked="0"/>
    </xf>
    <xf numFmtId="167" fontId="1" fillId="3" borderId="48" xfId="1" applyNumberFormat="1" applyFont="1" applyFill="1" applyBorder="1" applyProtection="1">
      <protection locked="0"/>
    </xf>
    <xf numFmtId="167" fontId="1" fillId="3" borderId="11" xfId="1" applyNumberFormat="1" applyFont="1" applyFill="1" applyBorder="1" applyProtection="1">
      <protection locked="0"/>
    </xf>
    <xf numFmtId="167" fontId="1" fillId="13" borderId="11" xfId="1" applyNumberFormat="1" applyFont="1" applyFill="1" applyBorder="1" applyProtection="1">
      <protection locked="0"/>
    </xf>
    <xf numFmtId="0" fontId="1" fillId="0" borderId="0" xfId="8" applyFont="1" applyFill="1" applyBorder="1"/>
    <xf numFmtId="14" fontId="1" fillId="3" borderId="0" xfId="7" applyNumberFormat="1" applyFont="1" applyBorder="1" applyAlignment="1" applyProtection="1">
      <alignment horizontal="left"/>
      <protection locked="0"/>
    </xf>
    <xf numFmtId="0" fontId="1" fillId="0" borderId="0" xfId="8" applyFont="1" applyBorder="1" applyAlignment="1">
      <alignment horizontal="right"/>
    </xf>
    <xf numFmtId="0" fontId="1" fillId="0" borderId="0" xfId="8" applyFont="1" applyBorder="1" applyAlignment="1">
      <alignment horizontal="left" indent="1"/>
    </xf>
    <xf numFmtId="0" fontId="1" fillId="0" borderId="0" xfId="8" applyFont="1" applyBorder="1" applyAlignment="1"/>
    <xf numFmtId="0" fontId="1" fillId="0" borderId="0" xfId="8" applyFont="1" applyFill="1" applyAlignment="1">
      <alignment horizontal="left"/>
    </xf>
    <xf numFmtId="0" fontId="1" fillId="0" borderId="0" xfId="8" applyFont="1" applyAlignment="1"/>
    <xf numFmtId="0" fontId="1" fillId="7" borderId="21" xfId="8" applyFont="1" applyFill="1" applyBorder="1" applyAlignment="1">
      <alignment horizontal="left"/>
    </xf>
    <xf numFmtId="9" fontId="1" fillId="0" borderId="0" xfId="5" applyFont="1"/>
    <xf numFmtId="0" fontId="1" fillId="0" borderId="38" xfId="8" applyFont="1" applyBorder="1"/>
    <xf numFmtId="0" fontId="1" fillId="0" borderId="39" xfId="8" applyFont="1" applyBorder="1" applyAlignment="1">
      <alignment horizontal="right"/>
    </xf>
    <xf numFmtId="9" fontId="1" fillId="0" borderId="40" xfId="5" applyFont="1" applyBorder="1"/>
    <xf numFmtId="9" fontId="1" fillId="0" borderId="40" xfId="5" applyNumberFormat="1" applyFont="1" applyBorder="1"/>
    <xf numFmtId="9" fontId="1" fillId="0" borderId="40" xfId="6" applyNumberFormat="1" applyFont="1" applyBorder="1"/>
    <xf numFmtId="167" fontId="1" fillId="0" borderId="0" xfId="8" applyNumberFormat="1" applyFont="1"/>
    <xf numFmtId="0" fontId="1" fillId="0" borderId="0" xfId="8" applyFont="1" applyBorder="1" applyAlignment="1">
      <alignment horizontal="left" vertical="top" wrapText="1"/>
    </xf>
    <xf numFmtId="0" fontId="1" fillId="0" borderId="36" xfId="8" applyFont="1" applyBorder="1" applyAlignment="1">
      <alignment horizontal="left" vertical="top" wrapText="1"/>
    </xf>
    <xf numFmtId="0" fontId="1" fillId="0" borderId="23" xfId="8" applyFont="1" applyBorder="1" applyAlignment="1">
      <alignment horizontal="left" vertical="top" wrapText="1"/>
    </xf>
    <xf numFmtId="0" fontId="1" fillId="5" borderId="38" xfId="8" applyFont="1" applyFill="1" applyBorder="1"/>
    <xf numFmtId="0" fontId="1" fillId="5" borderId="39" xfId="8" applyFont="1" applyFill="1" applyBorder="1" applyAlignment="1">
      <alignment horizontal="left" vertical="top" wrapText="1"/>
    </xf>
    <xf numFmtId="0" fontId="1" fillId="5" borderId="40" xfId="8" applyFont="1" applyFill="1" applyBorder="1" applyAlignment="1">
      <alignment horizontal="left" vertical="top" wrapText="1"/>
    </xf>
    <xf numFmtId="0" fontId="1" fillId="0" borderId="38" xfId="8" applyFont="1" applyBorder="1" applyAlignment="1">
      <alignment horizontal="left" vertical="top" wrapText="1"/>
    </xf>
    <xf numFmtId="0" fontId="1" fillId="0" borderId="40" xfId="8" applyFont="1" applyBorder="1"/>
    <xf numFmtId="0" fontId="1" fillId="0" borderId="38" xfId="8" applyFont="1" applyBorder="1" applyAlignment="1">
      <alignment horizontal="left" vertical="top"/>
    </xf>
    <xf numFmtId="0" fontId="1" fillId="0" borderId="39" xfId="8" applyFont="1" applyBorder="1"/>
    <xf numFmtId="0" fontId="1" fillId="0" borderId="39" xfId="8" applyFont="1" applyBorder="1" applyAlignment="1">
      <alignment horizontal="left" vertical="top" wrapText="1"/>
    </xf>
    <xf numFmtId="0" fontId="1" fillId="0" borderId="40" xfId="8" applyFont="1" applyBorder="1" applyAlignment="1">
      <alignment horizontal="left" vertical="top" wrapText="1"/>
    </xf>
    <xf numFmtId="1" fontId="1" fillId="0" borderId="38" xfId="8" applyNumberFormat="1" applyFont="1" applyBorder="1" applyAlignment="1">
      <alignment horizontal="left" vertical="top" wrapText="1"/>
    </xf>
    <xf numFmtId="0" fontId="1" fillId="0" borderId="35" xfId="8" applyFont="1" applyBorder="1" applyAlignment="1">
      <alignment horizontal="left" vertical="top"/>
    </xf>
    <xf numFmtId="0" fontId="1" fillId="0" borderId="37" xfId="8" applyFont="1" applyBorder="1" applyAlignment="1">
      <alignment horizontal="left" vertical="top" wrapText="1"/>
    </xf>
    <xf numFmtId="0" fontId="1" fillId="0" borderId="0" xfId="8" applyFont="1" applyBorder="1" applyAlignment="1">
      <alignment horizontal="right" indent="1"/>
    </xf>
    <xf numFmtId="0" fontId="1" fillId="13" borderId="0" xfId="8" applyFont="1" applyFill="1" applyBorder="1"/>
    <xf numFmtId="0" fontId="1" fillId="13" borderId="55" xfId="8" applyFont="1" applyFill="1" applyBorder="1" applyAlignment="1">
      <alignment horizontal="left"/>
    </xf>
    <xf numFmtId="0" fontId="1" fillId="7" borderId="55" xfId="8" applyFont="1" applyFill="1" applyBorder="1" applyAlignment="1">
      <alignment horizontal="left"/>
    </xf>
    <xf numFmtId="0" fontId="1" fillId="30" borderId="55" xfId="8" applyFont="1" applyFill="1" applyBorder="1" applyAlignment="1">
      <alignment horizontal="left"/>
    </xf>
    <xf numFmtId="0" fontId="1" fillId="13" borderId="0" xfId="8" applyFont="1" applyFill="1" applyBorder="1" applyAlignment="1">
      <alignment horizontal="left"/>
    </xf>
    <xf numFmtId="0" fontId="1" fillId="23" borderId="0" xfId="8" applyFont="1" applyFill="1"/>
    <xf numFmtId="14" fontId="1" fillId="3" borderId="2" xfId="7" applyNumberFormat="1" applyFont="1" applyBorder="1" applyAlignment="1" applyProtection="1">
      <protection locked="0"/>
    </xf>
    <xf numFmtId="0" fontId="1" fillId="0" borderId="42" xfId="8" applyFont="1" applyBorder="1" applyAlignment="1">
      <alignment horizontal="left" vertical="top"/>
    </xf>
    <xf numFmtId="0" fontId="1" fillId="0" borderId="34" xfId="8" applyFont="1" applyBorder="1" applyAlignment="1">
      <alignment horizontal="left" vertical="top"/>
    </xf>
    <xf numFmtId="0" fontId="1" fillId="0" borderId="43" xfId="8" applyFont="1" applyBorder="1" applyAlignment="1">
      <alignment horizontal="left" vertical="top"/>
    </xf>
    <xf numFmtId="169" fontId="1" fillId="3" borderId="24" xfId="7" applyNumberFormat="1" applyFont="1" applyBorder="1" applyAlignment="1" applyProtection="1">
      <alignment horizontal="center" vertical="top" wrapText="1"/>
      <protection locked="0"/>
    </xf>
    <xf numFmtId="169" fontId="1" fillId="3" borderId="25" xfId="7" applyNumberFormat="1" applyFont="1" applyBorder="1" applyAlignment="1" applyProtection="1">
      <alignment horizontal="center" vertical="top" wrapText="1"/>
      <protection locked="0"/>
    </xf>
    <xf numFmtId="169" fontId="1" fillId="3" borderId="26" xfId="7" applyNumberFormat="1" applyFont="1" applyBorder="1" applyAlignment="1" applyProtection="1">
      <alignment horizontal="center" vertical="top" wrapText="1"/>
      <protection locked="0"/>
    </xf>
    <xf numFmtId="0" fontId="24" fillId="0" borderId="2" xfId="8" applyFont="1" applyFill="1" applyBorder="1" applyAlignment="1">
      <alignment horizontal="center" wrapText="1"/>
    </xf>
    <xf numFmtId="0" fontId="24" fillId="0" borderId="53" xfId="8" applyFont="1" applyFill="1" applyBorder="1" applyAlignment="1">
      <alignment horizontal="center" wrapText="1"/>
    </xf>
    <xf numFmtId="0" fontId="34" fillId="0" borderId="8" xfId="0" applyFont="1" applyBorder="1" applyAlignment="1" applyProtection="1">
      <alignment horizontal="center"/>
    </xf>
    <xf numFmtId="0" fontId="1" fillId="5" borderId="38" xfId="8" applyFont="1" applyFill="1" applyBorder="1" applyAlignment="1">
      <alignment horizontal="left" vertical="top" wrapText="1"/>
    </xf>
    <xf numFmtId="0" fontId="1" fillId="5" borderId="40" xfId="8" applyFont="1" applyFill="1" applyBorder="1" applyAlignment="1">
      <alignment horizontal="left" vertical="top" wrapText="1"/>
    </xf>
    <xf numFmtId="0" fontId="19" fillId="0" borderId="24" xfId="8" applyFont="1" applyBorder="1" applyAlignment="1">
      <alignment horizontal="left" vertical="top" wrapText="1"/>
    </xf>
    <xf numFmtId="0" fontId="19" fillId="0" borderId="25" xfId="8" applyFont="1" applyBorder="1" applyAlignment="1">
      <alignment horizontal="left" vertical="top" wrapText="1"/>
    </xf>
    <xf numFmtId="0" fontId="19" fillId="0" borderId="26" xfId="8" applyFont="1" applyBorder="1" applyAlignment="1">
      <alignment horizontal="left" vertical="top" wrapText="1"/>
    </xf>
    <xf numFmtId="0" fontId="1" fillId="0" borderId="30" xfId="8" applyFont="1" applyBorder="1" applyAlignment="1">
      <alignment horizontal="center" vertical="top" wrapText="1"/>
    </xf>
    <xf numFmtId="0" fontId="1" fillId="0" borderId="31" xfId="8" applyFont="1" applyBorder="1" applyAlignment="1">
      <alignment horizontal="center" vertical="top" wrapText="1"/>
    </xf>
    <xf numFmtId="0" fontId="1" fillId="0" borderId="33" xfId="8" applyFont="1" applyBorder="1" applyAlignment="1">
      <alignment horizontal="center" vertical="top" wrapText="1"/>
    </xf>
    <xf numFmtId="0" fontId="1" fillId="0" borderId="0" xfId="8" applyFont="1" applyBorder="1" applyAlignment="1">
      <alignment horizontal="center" vertical="top" wrapText="1"/>
    </xf>
    <xf numFmtId="0" fontId="1" fillId="0" borderId="35" xfId="8" applyFont="1" applyBorder="1" applyAlignment="1">
      <alignment horizontal="center" vertical="top" wrapText="1"/>
    </xf>
    <xf numFmtId="0" fontId="1" fillId="0" borderId="36" xfId="8" applyFont="1" applyBorder="1" applyAlignment="1">
      <alignment horizontal="center" vertical="top" wrapText="1"/>
    </xf>
    <xf numFmtId="0" fontId="1" fillId="0" borderId="30" xfId="8" applyFont="1" applyBorder="1" applyAlignment="1">
      <alignment horizontal="left" vertical="top" wrapText="1"/>
    </xf>
    <xf numFmtId="0" fontId="1" fillId="0" borderId="31" xfId="8" applyFont="1" applyBorder="1" applyAlignment="1">
      <alignment horizontal="left" vertical="top" wrapText="1"/>
    </xf>
    <xf numFmtId="0" fontId="1" fillId="0" borderId="32" xfId="8" applyFont="1" applyBorder="1" applyAlignment="1">
      <alignment horizontal="left" vertical="top" wrapText="1"/>
    </xf>
    <xf numFmtId="0" fontId="1" fillId="0" borderId="33" xfId="8" applyFont="1" applyBorder="1" applyAlignment="1">
      <alignment horizontal="left" vertical="top" wrapText="1"/>
    </xf>
    <xf numFmtId="0" fontId="1" fillId="0" borderId="0" xfId="8" applyFont="1" applyBorder="1" applyAlignment="1">
      <alignment horizontal="left" vertical="top" wrapText="1"/>
    </xf>
    <xf numFmtId="0" fontId="1" fillId="0" borderId="34" xfId="8" applyFont="1" applyBorder="1" applyAlignment="1">
      <alignment horizontal="left" vertical="top" wrapText="1"/>
    </xf>
    <xf numFmtId="0" fontId="1" fillId="0" borderId="35" xfId="8" applyFont="1" applyBorder="1" applyAlignment="1">
      <alignment horizontal="left" vertical="top" wrapText="1"/>
    </xf>
    <xf numFmtId="0" fontId="1" fillId="0" borderId="36" xfId="8" applyFont="1" applyBorder="1" applyAlignment="1">
      <alignment horizontal="left" vertical="top" wrapText="1"/>
    </xf>
    <xf numFmtId="0" fontId="1" fillId="0" borderId="37" xfId="8" applyFont="1" applyBorder="1" applyAlignment="1">
      <alignment horizontal="left" vertical="top" wrapText="1"/>
    </xf>
    <xf numFmtId="0" fontId="22" fillId="13" borderId="78" xfId="9" applyNumberFormat="1" applyFont="1" applyFill="1" applyBorder="1" applyAlignment="1">
      <alignment horizontal="center"/>
    </xf>
    <xf numFmtId="0" fontId="22" fillId="13" borderId="12" xfId="9" applyNumberFormat="1" applyFont="1" applyFill="1" applyBorder="1" applyAlignment="1">
      <alignment horizontal="center"/>
    </xf>
    <xf numFmtId="3" fontId="67" fillId="26" borderId="74" xfId="8" applyNumberFormat="1" applyFont="1" applyFill="1" applyBorder="1" applyAlignment="1">
      <alignment horizontal="left" vertical="center" wrapText="1"/>
    </xf>
    <xf numFmtId="3" fontId="67" fillId="26" borderId="75" xfId="8" applyNumberFormat="1" applyFont="1" applyFill="1" applyBorder="1" applyAlignment="1">
      <alignment horizontal="left" vertical="center" wrapText="1"/>
    </xf>
    <xf numFmtId="3" fontId="67" fillId="26" borderId="79" xfId="8" applyNumberFormat="1" applyFont="1" applyFill="1" applyBorder="1" applyAlignment="1">
      <alignment horizontal="left" vertical="center" wrapText="1"/>
    </xf>
    <xf numFmtId="3" fontId="67" fillId="19" borderId="74" xfId="8" applyNumberFormat="1" applyFont="1" applyFill="1" applyBorder="1" applyAlignment="1">
      <alignment horizontal="left" vertical="center" wrapText="1"/>
    </xf>
    <xf numFmtId="3" fontId="67" fillId="19" borderId="75" xfId="8" applyNumberFormat="1" applyFont="1" applyFill="1" applyBorder="1" applyAlignment="1">
      <alignment horizontal="left" vertical="center" wrapText="1"/>
    </xf>
    <xf numFmtId="0" fontId="0" fillId="0" borderId="0" xfId="0" applyAlignment="1">
      <alignment horizontal="center"/>
    </xf>
    <xf numFmtId="0" fontId="33" fillId="10" borderId="2" xfId="0" applyFont="1" applyFill="1" applyBorder="1" applyAlignment="1">
      <alignment horizontal="center" vertical="center" wrapText="1"/>
    </xf>
    <xf numFmtId="0" fontId="33" fillId="10" borderId="53" xfId="0" applyFont="1" applyFill="1" applyBorder="1" applyAlignment="1">
      <alignment horizontal="center" vertical="center" wrapText="1"/>
    </xf>
    <xf numFmtId="3" fontId="29" fillId="10" borderId="2" xfId="0" applyNumberFormat="1" applyFont="1" applyFill="1" applyBorder="1" applyAlignment="1">
      <alignment horizontal="center" wrapText="1"/>
    </xf>
    <xf numFmtId="3" fontId="29" fillId="10" borderId="52" xfId="0" applyNumberFormat="1" applyFont="1" applyFill="1" applyBorder="1" applyAlignment="1">
      <alignment horizontal="center" wrapText="1"/>
    </xf>
    <xf numFmtId="0" fontId="29" fillId="0" borderId="1" xfId="0" applyFont="1" applyBorder="1" applyAlignment="1">
      <alignment horizontal="center" vertical="top" wrapText="1"/>
    </xf>
    <xf numFmtId="0" fontId="29" fillId="0" borderId="2" xfId="0" applyFont="1" applyBorder="1" applyAlignment="1">
      <alignment horizontal="center" wrapText="1"/>
    </xf>
    <xf numFmtId="0" fontId="29" fillId="0" borderId="52" xfId="0" applyFont="1" applyBorder="1" applyAlignment="1">
      <alignment horizontal="center" wrapText="1"/>
    </xf>
    <xf numFmtId="0" fontId="29" fillId="0" borderId="53" xfId="0" applyFont="1" applyBorder="1" applyAlignment="1">
      <alignment horizontal="center" wrapText="1"/>
    </xf>
    <xf numFmtId="3" fontId="29" fillId="0" borderId="2" xfId="0" applyNumberFormat="1" applyFont="1" applyBorder="1" applyAlignment="1">
      <alignment horizontal="center" wrapText="1"/>
    </xf>
    <xf numFmtId="3" fontId="29" fillId="0" borderId="52" xfId="0" applyNumberFormat="1" applyFont="1" applyBorder="1" applyAlignment="1">
      <alignment horizontal="center" wrapText="1"/>
    </xf>
    <xf numFmtId="3" fontId="29" fillId="0" borderId="53" xfId="0" applyNumberFormat="1" applyFont="1" applyBorder="1" applyAlignment="1">
      <alignment horizontal="center" wrapText="1"/>
    </xf>
    <xf numFmtId="0" fontId="33" fillId="0" borderId="1" xfId="0" applyFont="1" applyBorder="1" applyAlignment="1">
      <alignment horizontal="center" vertical="top" wrapText="1"/>
    </xf>
    <xf numFmtId="0" fontId="11" fillId="0" borderId="1" xfId="0" applyFont="1" applyBorder="1" applyAlignment="1">
      <alignment wrapText="1"/>
    </xf>
    <xf numFmtId="0" fontId="33" fillId="0" borderId="2" xfId="0" applyFont="1" applyBorder="1" applyAlignment="1">
      <alignment horizontal="center" vertical="top" wrapText="1"/>
    </xf>
    <xf numFmtId="0" fontId="33" fillId="0" borderId="53" xfId="0" applyFont="1" applyBorder="1" applyAlignment="1">
      <alignment horizontal="center" vertical="top" wrapText="1"/>
    </xf>
    <xf numFmtId="14" fontId="1" fillId="13" borderId="0" xfId="7" applyNumberFormat="1" applyFont="1" applyFill="1" applyBorder="1" applyAlignment="1" applyProtection="1">
      <alignment horizontal="center"/>
      <protection locked="0"/>
    </xf>
    <xf numFmtId="0" fontId="11" fillId="0" borderId="0" xfId="0" applyFont="1" applyAlignment="1">
      <alignment horizontal="left"/>
    </xf>
  </cellXfs>
  <cellStyles count="38">
    <cellStyle name="Comma 2" xfId="9" xr:uid="{00000000-0005-0000-0000-000001000000}"/>
    <cellStyle name="Comma 2 2" xfId="20" xr:uid="{00000000-0005-0000-0000-000002000000}"/>
    <cellStyle name="Comma 2 3" xfId="26" xr:uid="{00000000-0005-0000-0000-000003000000}"/>
    <cellStyle name="Comma 3" xfId="17" xr:uid="{00000000-0005-0000-0000-000004000000}"/>
    <cellStyle name="Comma 5" xfId="2" xr:uid="{00000000-0005-0000-0000-000005000000}"/>
    <cellStyle name="Comma 6" xfId="10" xr:uid="{00000000-0005-0000-0000-000006000000}"/>
    <cellStyle name="Hyperkobling" xfId="3" builtinId="8"/>
    <cellStyle name="Komma" xfId="1" builtinId="3"/>
    <cellStyle name="Merknad" xfId="7" builtinId="10"/>
    <cellStyle name="Normal" xfId="0" builtinId="0"/>
    <cellStyle name="Normal 2" xfId="4" xr:uid="{00000000-0005-0000-0000-000009000000}"/>
    <cellStyle name="Normal 2 2" xfId="37" xr:uid="{00000000-0005-0000-0000-00000A000000}"/>
    <cellStyle name="Normal 3" xfId="8" xr:uid="{00000000-0005-0000-0000-00000B000000}"/>
    <cellStyle name="Normal 3 2" xfId="15" xr:uid="{00000000-0005-0000-0000-00000C000000}"/>
    <cellStyle name="Normal 3 2 2" xfId="22" xr:uid="{00000000-0005-0000-0000-00000D000000}"/>
    <cellStyle name="Normal 3 2 2 2" xfId="36" xr:uid="{00000000-0005-0000-0000-00000E000000}"/>
    <cellStyle name="Normal 3 2 3" xfId="29" xr:uid="{00000000-0005-0000-0000-00000F000000}"/>
    <cellStyle name="Normal 3 3" xfId="19" xr:uid="{00000000-0005-0000-0000-000010000000}"/>
    <cellStyle name="Normal 3 3 2" xfId="33" xr:uid="{00000000-0005-0000-0000-000011000000}"/>
    <cellStyle name="Normal 3 4" xfId="25" xr:uid="{00000000-0005-0000-0000-000012000000}"/>
    <cellStyle name="Normal 4" xfId="11" xr:uid="{00000000-0005-0000-0000-000013000000}"/>
    <cellStyle name="Normal 4 2" xfId="16" xr:uid="{00000000-0005-0000-0000-000014000000}"/>
    <cellStyle name="Normal 4 2 2" xfId="23" xr:uid="{00000000-0005-0000-0000-000015000000}"/>
    <cellStyle name="Normal 4 2 3" xfId="30" xr:uid="{00000000-0005-0000-0000-000016000000}"/>
    <cellStyle name="Normal 4 3" xfId="34" xr:uid="{00000000-0005-0000-0000-000017000000}"/>
    <cellStyle name="Normal 5" xfId="12" xr:uid="{00000000-0005-0000-0000-000018000000}"/>
    <cellStyle name="Normal 5 2" xfId="21" xr:uid="{00000000-0005-0000-0000-000019000000}"/>
    <cellStyle name="Normal 5 2 2" xfId="35" xr:uid="{00000000-0005-0000-0000-00001A000000}"/>
    <cellStyle name="Normal 5 3" xfId="27" xr:uid="{00000000-0005-0000-0000-00001B000000}"/>
    <cellStyle name="Normal 6" xfId="13" xr:uid="{00000000-0005-0000-0000-00001C000000}"/>
    <cellStyle name="Normal 7" xfId="24" xr:uid="{00000000-0005-0000-0000-00001D000000}"/>
    <cellStyle name="Normal 7 2" xfId="31" xr:uid="{00000000-0005-0000-0000-00001E000000}"/>
    <cellStyle name="Note 2" xfId="18" xr:uid="{00000000-0005-0000-0000-000020000000}"/>
    <cellStyle name="Percent 2" xfId="6" xr:uid="{00000000-0005-0000-0000-000022000000}"/>
    <cellStyle name="Percent 3" xfId="14" xr:uid="{00000000-0005-0000-0000-000023000000}"/>
    <cellStyle name="Percent 3 2" xfId="28" xr:uid="{00000000-0005-0000-0000-000024000000}"/>
    <cellStyle name="Percent 4" xfId="32" xr:uid="{00000000-0005-0000-0000-000025000000}"/>
    <cellStyle name="Prosent" xfId="5" builtinId="5"/>
  </cellStyles>
  <dxfs count="235">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theme="0"/>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theme="0"/>
        </patternFill>
      </fill>
    </dxf>
    <dxf>
      <fill>
        <patternFill>
          <bgColor theme="0"/>
        </patternFill>
      </fill>
    </dxf>
    <dxf>
      <fill>
        <patternFill>
          <bgColor theme="0"/>
        </patternFill>
      </fill>
    </dxf>
    <dxf>
      <fill>
        <patternFill>
          <bgColor theme="0"/>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s>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4</xdr:col>
      <xdr:colOff>99060</xdr:colOff>
      <xdr:row>6</xdr:row>
      <xdr:rowOff>149135</xdr:rowOff>
    </xdr:from>
    <xdr:to>
      <xdr:col>10</xdr:col>
      <xdr:colOff>365760</xdr:colOff>
      <xdr:row>17</xdr:row>
      <xdr:rowOff>103414</xdr:rowOff>
    </xdr:to>
    <xdr:pic>
      <xdr:nvPicPr>
        <xdr:cNvPr id="3" name="Picture 2" descr="Det anbefales en valutakurs nær dagens nivå/ved innbetalingen fra EU for å sikre at MSCA-forskeren mottar et lønnsnivå som tar hensyn til hva hver forsker har krav på fra MSCA-programmet, og også for å minimere behovet for ekstra betaling etter prosjektperioden. Dette kan, avhengig av valutakursen, bety at MSCA-forskeren kan motta et høyere lønnsnivå enn sine kolleger">
          <a:extLst>
            <a:ext uri="{FF2B5EF4-FFF2-40B4-BE49-F238E27FC236}">
              <a16:creationId xmlns:a16="http://schemas.microsoft.com/office/drawing/2014/main" id="{BEF14C84-9389-A580-6BA9-26277CD6BB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15203" y="1771106"/>
          <a:ext cx="4348843" cy="203345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kant.uio.no\los-ads-u1\mikkelbd\pc\Dokumenter\kant.uio.no\los-ads-u1\mikkelbd\pc\Dokumenter\kant\los-ads-u1\EFP\IHR-leveranser%20-%20EFP\S&#248;knadsbudsjett\s&#248;knadsbudsjettering_1.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gistrering"/>
    </sheetNames>
    <sheetDataSet>
      <sheetData sheetId="0"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ecb.europa.eu/stats/policy_and_exchange_rates/euro_reference_exchange_rates/html/eurofxref-graph-nok.en.html"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http://www.norges-bank.no/no/prisstabilitet/valutakurser/eur/" TargetMode="External"/></Relationships>
</file>

<file path=xl/worksheets/_rels/sheet8.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hyperlink" Target="https://www.ecb.europa.eu/stats/policy_and_exchange_rates/euro_reference_exchange_rates/html/eurofxref-graph-nok.en.html" TargetMode="Externa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hyperlink" Target="http://www.forskningsradet.no/servlet/Satellite?c=Page&amp;pagename=ForskningsradetNorsk%2FHovedsidemal&amp;cid=1183468209187" TargetMode="Externa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50"/>
    <pageSetUpPr fitToPage="1"/>
  </sheetPr>
  <dimension ref="A1:K41"/>
  <sheetViews>
    <sheetView showGridLines="0" tabSelected="1" topLeftCell="A7" zoomScale="70" zoomScaleNormal="70" workbookViewId="0">
      <selection activeCell="I33" sqref="I33"/>
    </sheetView>
  </sheetViews>
  <sheetFormatPr baseColWidth="10" defaultColWidth="9.42578125" defaultRowHeight="12.75" x14ac:dyDescent="0.2"/>
  <cols>
    <col min="1" max="1" width="50.5703125" customWidth="1"/>
    <col min="2" max="2" width="56.42578125" customWidth="1"/>
    <col min="3" max="3" width="18.140625" customWidth="1"/>
    <col min="4" max="4" width="12" customWidth="1"/>
    <col min="5" max="5" width="11.85546875" customWidth="1"/>
  </cols>
  <sheetData>
    <row r="1" spans="1:5" ht="51" customHeight="1" x14ac:dyDescent="0.35">
      <c r="A1" s="526" t="s">
        <v>0</v>
      </c>
      <c r="B1" s="527"/>
      <c r="C1" s="447"/>
      <c r="D1" s="447"/>
      <c r="E1" s="447"/>
    </row>
    <row r="2" spans="1:5" ht="15" x14ac:dyDescent="0.25">
      <c r="A2" s="376"/>
      <c r="B2" s="447"/>
      <c r="C2" s="447"/>
      <c r="D2" s="447"/>
      <c r="E2" s="447"/>
    </row>
    <row r="3" spans="1:5" ht="18.75" x14ac:dyDescent="0.3">
      <c r="A3" s="77" t="s">
        <v>1</v>
      </c>
      <c r="B3" s="70"/>
      <c r="C3" s="18"/>
      <c r="D3" s="447"/>
      <c r="E3" s="18"/>
    </row>
    <row r="4" spans="1:5" ht="15" x14ac:dyDescent="0.25">
      <c r="A4" s="448" t="s">
        <v>2</v>
      </c>
      <c r="B4" s="449"/>
      <c r="C4" s="18"/>
      <c r="D4" s="18"/>
      <c r="E4" s="18"/>
    </row>
    <row r="5" spans="1:5" ht="15" x14ac:dyDescent="0.25">
      <c r="A5" s="448" t="s">
        <v>3</v>
      </c>
      <c r="B5" s="446"/>
      <c r="C5" s="447"/>
      <c r="D5" s="447"/>
      <c r="E5" s="447"/>
    </row>
    <row r="6" spans="1:5" ht="15" x14ac:dyDescent="0.25">
      <c r="A6" s="448" t="s">
        <v>4</v>
      </c>
      <c r="B6" s="450"/>
      <c r="C6" s="18"/>
      <c r="D6" s="18"/>
      <c r="E6" s="18"/>
    </row>
    <row r="7" spans="1:5" ht="15" x14ac:dyDescent="0.25">
      <c r="A7" s="448" t="s">
        <v>5</v>
      </c>
      <c r="B7" s="446"/>
      <c r="C7" s="447"/>
      <c r="D7" s="447"/>
      <c r="E7" s="447"/>
    </row>
    <row r="8" spans="1:5" ht="15" x14ac:dyDescent="0.25">
      <c r="A8" s="448" t="s">
        <v>6</v>
      </c>
      <c r="B8" s="451"/>
      <c r="C8" s="18"/>
      <c r="D8" s="18"/>
      <c r="E8" s="18"/>
    </row>
    <row r="9" spans="1:5" ht="15" x14ac:dyDescent="0.25">
      <c r="A9" s="448" t="s">
        <v>7</v>
      </c>
      <c r="B9" s="452"/>
      <c r="C9" s="18"/>
      <c r="D9" s="18"/>
      <c r="E9" s="18"/>
    </row>
    <row r="10" spans="1:5" ht="15" x14ac:dyDescent="0.25">
      <c r="A10" s="520" t="s">
        <v>8</v>
      </c>
      <c r="B10" s="523"/>
      <c r="C10" s="447"/>
      <c r="D10" s="447"/>
      <c r="E10" s="447"/>
    </row>
    <row r="11" spans="1:5" ht="15" x14ac:dyDescent="0.25">
      <c r="A11" s="521"/>
      <c r="B11" s="524"/>
      <c r="C11" s="447"/>
      <c r="D11" s="447"/>
      <c r="E11" s="447"/>
    </row>
    <row r="12" spans="1:5" ht="15" x14ac:dyDescent="0.25">
      <c r="A12" s="521"/>
      <c r="B12" s="524"/>
      <c r="C12" s="447"/>
      <c r="D12" s="447"/>
      <c r="E12" s="447"/>
    </row>
    <row r="13" spans="1:5" ht="15" x14ac:dyDescent="0.25">
      <c r="A13" s="521"/>
      <c r="B13" s="524"/>
      <c r="C13" s="447"/>
      <c r="D13" s="447"/>
      <c r="E13" s="447"/>
    </row>
    <row r="14" spans="1:5" ht="15" x14ac:dyDescent="0.25">
      <c r="A14" s="522"/>
      <c r="B14" s="525"/>
      <c r="C14" s="447"/>
      <c r="D14" s="447"/>
      <c r="E14" s="447"/>
    </row>
    <row r="15" spans="1:5" ht="18.75" x14ac:dyDescent="0.3">
      <c r="A15" s="77" t="s">
        <v>9</v>
      </c>
      <c r="B15" s="70"/>
      <c r="C15" s="447"/>
      <c r="D15" s="447"/>
      <c r="E15" s="447"/>
    </row>
    <row r="16" spans="1:5" ht="15" x14ac:dyDescent="0.25">
      <c r="A16" s="453" t="s">
        <v>10</v>
      </c>
      <c r="B16" s="454"/>
      <c r="C16" s="447"/>
      <c r="D16" s="447"/>
      <c r="E16" s="447"/>
    </row>
    <row r="17" spans="1:11" ht="15" x14ac:dyDescent="0.25">
      <c r="A17" s="448" t="s">
        <v>11</v>
      </c>
      <c r="B17" s="455"/>
      <c r="C17" s="18"/>
      <c r="D17" s="18"/>
      <c r="E17" s="18"/>
      <c r="F17" s="315"/>
      <c r="G17" s="315"/>
      <c r="H17" s="315"/>
      <c r="I17" s="315"/>
      <c r="J17" s="315"/>
      <c r="K17" s="315"/>
    </row>
    <row r="18" spans="1:11" ht="15" x14ac:dyDescent="0.25">
      <c r="A18" s="448" t="s">
        <v>12</v>
      </c>
      <c r="B18" s="454"/>
      <c r="C18" s="447"/>
      <c r="D18" s="447"/>
      <c r="E18" s="447"/>
      <c r="F18" s="315"/>
      <c r="G18" s="315"/>
      <c r="H18" s="315"/>
      <c r="I18" s="315"/>
      <c r="J18" s="315"/>
      <c r="K18" s="315"/>
    </row>
    <row r="19" spans="1:11" ht="15" x14ac:dyDescent="0.25">
      <c r="A19" s="448" t="s">
        <v>13</v>
      </c>
      <c r="B19" s="454"/>
      <c r="C19" s="447"/>
      <c r="D19" s="447"/>
      <c r="E19" s="447"/>
      <c r="F19" s="315"/>
      <c r="G19" s="315"/>
      <c r="H19" s="315"/>
      <c r="I19" s="315"/>
      <c r="J19" s="315"/>
      <c r="K19" s="315"/>
    </row>
    <row r="20" spans="1:11" ht="15" x14ac:dyDescent="0.25">
      <c r="A20" s="448" t="s">
        <v>14</v>
      </c>
      <c r="B20" s="454"/>
      <c r="C20" s="447"/>
      <c r="D20" s="447"/>
      <c r="E20" s="447"/>
      <c r="F20" s="434" t="s">
        <v>15</v>
      </c>
      <c r="G20" s="434"/>
      <c r="H20" s="434"/>
      <c r="I20" s="434"/>
      <c r="J20" s="447"/>
      <c r="K20" s="447"/>
    </row>
    <row r="21" spans="1:11" ht="18.75" x14ac:dyDescent="0.3">
      <c r="A21" s="77" t="s">
        <v>16</v>
      </c>
      <c r="B21" s="137"/>
      <c r="C21" s="447"/>
      <c r="D21" s="447"/>
      <c r="E21" s="447"/>
      <c r="F21" s="447" t="s">
        <v>17</v>
      </c>
      <c r="G21" s="447"/>
      <c r="H21" s="447"/>
      <c r="I21" s="456">
        <v>11.3</v>
      </c>
      <c r="J21" s="434" t="s">
        <v>18</v>
      </c>
      <c r="K21" s="435" t="s">
        <v>19</v>
      </c>
    </row>
    <row r="22" spans="1:11" ht="30" x14ac:dyDescent="0.25">
      <c r="A22" s="448" t="s">
        <v>20</v>
      </c>
      <c r="B22" s="377" t="s">
        <v>21</v>
      </c>
      <c r="C22" s="447"/>
      <c r="D22" s="447"/>
      <c r="E22" s="447"/>
      <c r="F22" s="447" t="s">
        <v>22</v>
      </c>
      <c r="G22" s="447"/>
      <c r="H22" s="447"/>
      <c r="I22" s="447">
        <v>0.25</v>
      </c>
      <c r="J22" s="435"/>
      <c r="K22" s="447"/>
    </row>
    <row r="23" spans="1:11" s="308" customFormat="1" ht="15" x14ac:dyDescent="0.25">
      <c r="A23" s="457" t="s">
        <v>23</v>
      </c>
      <c r="B23" s="458">
        <v>11.05</v>
      </c>
      <c r="C23" s="447"/>
      <c r="D23" s="447"/>
      <c r="E23" s="447"/>
      <c r="F23" s="18" t="s">
        <v>24</v>
      </c>
      <c r="G23" s="18"/>
      <c r="H23" s="18"/>
      <c r="I23" s="436">
        <f>I21-I22</f>
        <v>11.05</v>
      </c>
      <c r="J23" s="447"/>
      <c r="K23" s="447"/>
    </row>
    <row r="24" spans="1:11" ht="15" x14ac:dyDescent="0.25">
      <c r="A24" s="448" t="s">
        <v>25</v>
      </c>
      <c r="B24" s="309"/>
      <c r="C24" s="447"/>
      <c r="D24" s="447"/>
      <c r="E24" s="447"/>
      <c r="F24" s="459" t="s">
        <v>26</v>
      </c>
      <c r="G24" s="459"/>
      <c r="H24" s="459"/>
      <c r="I24" s="460"/>
      <c r="J24" s="447"/>
      <c r="K24" s="447"/>
    </row>
    <row r="25" spans="1:11" ht="15" x14ac:dyDescent="0.25">
      <c r="A25" s="448" t="s">
        <v>27</v>
      </c>
      <c r="B25" s="69" t="s">
        <v>28</v>
      </c>
      <c r="C25" s="447"/>
      <c r="D25" s="447"/>
      <c r="E25" s="447"/>
      <c r="F25" s="315"/>
      <c r="G25" s="315"/>
      <c r="H25" s="315"/>
      <c r="I25" s="315"/>
      <c r="J25" s="315"/>
      <c r="K25" s="315"/>
    </row>
    <row r="26" spans="1:11" ht="15" x14ac:dyDescent="0.25">
      <c r="A26" s="448" t="s">
        <v>29</v>
      </c>
      <c r="B26" s="69" t="s">
        <v>30</v>
      </c>
      <c r="C26" s="447"/>
      <c r="D26" s="447"/>
      <c r="E26" s="447"/>
      <c r="F26" s="315"/>
      <c r="G26" s="315"/>
      <c r="H26" s="315"/>
      <c r="I26" s="315"/>
      <c r="J26" s="315"/>
      <c r="K26" s="315"/>
    </row>
    <row r="27" spans="1:11" ht="15" x14ac:dyDescent="0.25">
      <c r="A27" s="448" t="s">
        <v>31</v>
      </c>
      <c r="B27" s="304" t="s">
        <v>32</v>
      </c>
      <c r="C27" s="447"/>
      <c r="D27" s="447"/>
      <c r="E27" s="447"/>
      <c r="F27" s="315"/>
      <c r="G27" s="315"/>
      <c r="H27" s="315"/>
      <c r="I27" s="315"/>
      <c r="J27" s="315"/>
      <c r="K27" s="315"/>
    </row>
    <row r="28" spans="1:11" ht="15" x14ac:dyDescent="0.25">
      <c r="A28" s="448" t="s">
        <v>33</v>
      </c>
      <c r="B28" s="304" t="s">
        <v>34</v>
      </c>
      <c r="C28" s="109" t="s">
        <v>35</v>
      </c>
      <c r="D28" s="109" t="s">
        <v>36</v>
      </c>
      <c r="E28" s="315"/>
      <c r="F28" s="315"/>
      <c r="G28" s="315"/>
      <c r="H28" s="315"/>
      <c r="I28" s="315"/>
      <c r="J28" s="315"/>
      <c r="K28" s="315"/>
    </row>
    <row r="29" spans="1:11" ht="15" x14ac:dyDescent="0.25">
      <c r="A29" s="461" t="s">
        <v>37</v>
      </c>
      <c r="B29" s="69" t="s">
        <v>38</v>
      </c>
      <c r="C29" s="39">
        <f>IF(B29="",0,VLOOKUP(B29,Tabeller!$G$6:$J$11,2,FALSE))</f>
        <v>465000</v>
      </c>
      <c r="D29" s="39">
        <f>IF(B29="",0,VLOOKUP(B29,Tabeller!$G$6:$J$11,3,FALSE))</f>
        <v>142000</v>
      </c>
      <c r="E29" s="315"/>
      <c r="F29" s="315"/>
      <c r="G29" s="315"/>
      <c r="H29" s="315"/>
      <c r="I29" s="315"/>
      <c r="J29" s="315"/>
      <c r="K29" s="315"/>
    </row>
    <row r="30" spans="1:11" ht="15" x14ac:dyDescent="0.25">
      <c r="A30" s="462" t="str">
        <f>Budsjett!A39</f>
        <v>Management &amp; indirect contribution (Year/Person)</v>
      </c>
      <c r="B30" s="264"/>
      <c r="C30" s="447"/>
      <c r="D30" s="263"/>
      <c r="E30" s="263"/>
      <c r="F30" s="315"/>
      <c r="G30" s="315"/>
      <c r="H30" s="315"/>
      <c r="I30" s="315"/>
      <c r="J30" s="315"/>
      <c r="K30" s="315"/>
    </row>
    <row r="31" spans="1:11" ht="18.75" x14ac:dyDescent="0.3">
      <c r="A31" s="77" t="s">
        <v>39</v>
      </c>
      <c r="B31" s="453"/>
      <c r="C31" s="374" t="s">
        <v>40</v>
      </c>
      <c r="D31" s="374">
        <v>2025</v>
      </c>
      <c r="E31" s="447">
        <v>2026</v>
      </c>
      <c r="F31" s="315"/>
      <c r="G31" s="315"/>
      <c r="H31" s="315"/>
      <c r="I31" s="315"/>
      <c r="J31" s="315"/>
      <c r="K31" s="315"/>
    </row>
    <row r="32" spans="1:11" ht="15" x14ac:dyDescent="0.25">
      <c r="A32" s="448" t="s">
        <v>41</v>
      </c>
      <c r="B32" s="69" t="s">
        <v>42</v>
      </c>
      <c r="C32" s="109">
        <v>4.9000000000000002E-2</v>
      </c>
      <c r="D32" s="109">
        <v>3.5000000000000003E-2</v>
      </c>
      <c r="E32" s="109">
        <v>3.5000000000000003E-2</v>
      </c>
      <c r="F32" s="315"/>
      <c r="G32" s="315"/>
      <c r="H32" s="315"/>
      <c r="I32" s="315"/>
      <c r="J32" s="315"/>
      <c r="K32" s="315"/>
    </row>
    <row r="33" spans="1:5" ht="15" x14ac:dyDescent="0.25">
      <c r="A33" s="447"/>
      <c r="B33" s="447"/>
      <c r="C33" s="447"/>
      <c r="D33" s="447"/>
      <c r="E33" s="447"/>
    </row>
    <row r="34" spans="1:5" ht="15" x14ac:dyDescent="0.25">
      <c r="A34" s="327"/>
      <c r="B34" s="447"/>
      <c r="C34" s="447"/>
      <c r="D34" s="447"/>
      <c r="E34" s="447"/>
    </row>
    <row r="35" spans="1:5" ht="15" x14ac:dyDescent="0.25">
      <c r="A35" s="463"/>
      <c r="B35" s="447"/>
      <c r="C35" s="447"/>
      <c r="D35" s="447"/>
      <c r="E35" s="447"/>
    </row>
    <row r="36" spans="1:5" ht="15" x14ac:dyDescent="0.25">
      <c r="A36" s="463"/>
      <c r="B36" s="447"/>
      <c r="C36" s="447"/>
      <c r="D36" s="447"/>
      <c r="E36" s="447"/>
    </row>
    <row r="37" spans="1:5" ht="15" x14ac:dyDescent="0.25">
      <c r="A37" s="463"/>
      <c r="B37" s="447"/>
      <c r="C37" s="447"/>
      <c r="D37" s="447"/>
      <c r="E37" s="447"/>
    </row>
    <row r="41" spans="1:5" x14ac:dyDescent="0.2">
      <c r="A41" s="52"/>
      <c r="B41" s="315"/>
      <c r="C41" s="315"/>
      <c r="D41" s="315"/>
      <c r="E41" s="315"/>
    </row>
  </sheetData>
  <sheetProtection sheet="1" objects="1" scenarios="1"/>
  <mergeCells count="3">
    <mergeCell ref="A10:A14"/>
    <mergeCell ref="B10:B14"/>
    <mergeCell ref="A1:B1"/>
  </mergeCells>
  <conditionalFormatting sqref="B6">
    <cfRule type="expression" dxfId="234" priority="16" stopIfTrue="1">
      <formula>#REF!="NEI"</formula>
    </cfRule>
  </conditionalFormatting>
  <conditionalFormatting sqref="B5">
    <cfRule type="expression" dxfId="233" priority="15" stopIfTrue="1">
      <formula>#REF!="NEI"</formula>
    </cfRule>
  </conditionalFormatting>
  <conditionalFormatting sqref="B9">
    <cfRule type="expression" dxfId="232" priority="14" stopIfTrue="1">
      <formula>#REF!="NEI"</formula>
    </cfRule>
  </conditionalFormatting>
  <conditionalFormatting sqref="B8">
    <cfRule type="expression" dxfId="231" priority="13" stopIfTrue="1">
      <formula>#REF!="NEI"</formula>
    </cfRule>
  </conditionalFormatting>
  <conditionalFormatting sqref="B18">
    <cfRule type="expression" dxfId="230" priority="12" stopIfTrue="1">
      <formula>#REF!="NEI"</formula>
    </cfRule>
  </conditionalFormatting>
  <conditionalFormatting sqref="B19:B20">
    <cfRule type="expression" dxfId="229" priority="11" stopIfTrue="1">
      <formula>#REF!="NEI"</formula>
    </cfRule>
  </conditionalFormatting>
  <conditionalFormatting sqref="B10">
    <cfRule type="expression" dxfId="228" priority="10" stopIfTrue="1">
      <formula>#REF!="NEI"</formula>
    </cfRule>
  </conditionalFormatting>
  <conditionalFormatting sqref="B17">
    <cfRule type="expression" dxfId="227" priority="9" stopIfTrue="1">
      <formula>#REF!="NEI"</formula>
    </cfRule>
  </conditionalFormatting>
  <conditionalFormatting sqref="B7">
    <cfRule type="expression" dxfId="226" priority="7" stopIfTrue="1">
      <formula>#REF!="NEI"</formula>
    </cfRule>
  </conditionalFormatting>
  <conditionalFormatting sqref="B16">
    <cfRule type="expression" dxfId="225" priority="6" stopIfTrue="1">
      <formula>#REF!="NEI"</formula>
    </cfRule>
  </conditionalFormatting>
  <conditionalFormatting sqref="B4">
    <cfRule type="expression" dxfId="224" priority="5" stopIfTrue="1">
      <formula>#REF!="NEI"</formula>
    </cfRule>
  </conditionalFormatting>
  <conditionalFormatting sqref="A41">
    <cfRule type="expression" dxfId="223" priority="4" stopIfTrue="1">
      <formula>#REF!="NEI"</formula>
    </cfRule>
  </conditionalFormatting>
  <conditionalFormatting sqref="B23">
    <cfRule type="expression" dxfId="222" priority="2" stopIfTrue="1">
      <formula>#REF!="NEI"</formula>
    </cfRule>
  </conditionalFormatting>
  <conditionalFormatting sqref="F24:I24">
    <cfRule type="expression" dxfId="221" priority="1" stopIfTrue="1">
      <formula>#REF!="NEI"</formula>
    </cfRule>
  </conditionalFormatting>
  <dataValidations count="1">
    <dataValidation type="list" allowBlank="1" showInputMessage="1" showErrorMessage="1" sqref="B32" xr:uid="{00000000-0002-0000-0000-000000000000}">
      <formula1>"Ja,Nei"</formula1>
    </dataValidation>
  </dataValidations>
  <hyperlinks>
    <hyperlink ref="K21" r:id="rId1" xr:uid="{00000000-0004-0000-0000-000000000000}"/>
  </hyperlinks>
  <pageMargins left="0.7" right="0.7" top="0.75" bottom="0.75" header="0.3" footer="0.3"/>
  <pageSetup scale="88" orientation="landscape" r:id="rId2"/>
  <drawing r:id="rId3"/>
  <legacyDrawing r:id="rId4"/>
  <extLst>
    <ext xmlns:x14="http://schemas.microsoft.com/office/spreadsheetml/2009/9/main" uri="{CCE6A557-97BC-4b89-ADB6-D9C93CAAB3DF}">
      <x14:dataValidations xmlns:xm="http://schemas.microsoft.com/office/excel/2006/main" count="3">
        <x14:dataValidation type="list" showInputMessage="1" showErrorMessage="1" xr:uid="{00000000-0002-0000-0000-000001000000}">
          <x14:formula1>
            <xm:f>Tabeller!$G$6:$G$7</xm:f>
          </x14:formula1>
          <xm:sqref>B29</xm:sqref>
        </x14:dataValidation>
        <x14:dataValidation type="list" allowBlank="1" showInputMessage="1" showErrorMessage="1" xr:uid="{00000000-0002-0000-0000-000002000000}">
          <x14:formula1>
            <xm:f>Tabeller!$M$45:$M$46</xm:f>
          </x14:formula1>
          <xm:sqref>B25</xm:sqref>
        </x14:dataValidation>
        <x14:dataValidation type="list" allowBlank="1" showInputMessage="1" showErrorMessage="1" xr:uid="{00000000-0002-0000-0000-000003000000}">
          <x14:formula1>
            <xm:f>Tabeller!$M$47:$M$48</xm:f>
          </x14:formula1>
          <xm:sqref>B26</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Ark6">
    <tabColor rgb="FF00B050"/>
    <pageSetUpPr fitToPage="1"/>
  </sheetPr>
  <dimension ref="A1:BW68"/>
  <sheetViews>
    <sheetView showGridLines="0" zoomScale="70" zoomScaleNormal="70" zoomScalePageLayoutView="85" workbookViewId="0">
      <selection activeCell="B4" sqref="B4"/>
    </sheetView>
  </sheetViews>
  <sheetFormatPr baseColWidth="10" defaultColWidth="9.42578125" defaultRowHeight="12.75" x14ac:dyDescent="0.2"/>
  <cols>
    <col min="1" max="1" width="55.5703125" style="41" customWidth="1"/>
    <col min="2" max="2" width="53.5703125" style="41" customWidth="1"/>
    <col min="3" max="3" width="47.5703125" style="41" customWidth="1"/>
    <col min="4" max="4" width="18" style="41" customWidth="1"/>
    <col min="5" max="5" width="20.5703125" style="41" customWidth="1"/>
    <col min="6" max="6" width="18.42578125" style="41" customWidth="1"/>
    <col min="7" max="8" width="15.5703125" style="41" customWidth="1"/>
    <col min="9" max="11" width="15.5703125" style="41" hidden="1" customWidth="1"/>
    <col min="12" max="12" width="22.5703125" style="41" customWidth="1"/>
    <col min="13" max="13" width="28.42578125" style="41" customWidth="1"/>
    <col min="14" max="14" width="17" style="41" customWidth="1"/>
    <col min="15" max="15" width="16.5703125" style="41" customWidth="1"/>
    <col min="16" max="16" width="18.42578125" style="41" customWidth="1"/>
    <col min="17" max="17" width="32" style="41" customWidth="1"/>
    <col min="18" max="18" width="18" style="41" customWidth="1"/>
    <col min="19" max="19" width="19.42578125" style="41" customWidth="1"/>
    <col min="20" max="20" width="4" style="41" customWidth="1"/>
    <col min="21" max="21" width="25.5703125" style="41" hidden="1" customWidth="1"/>
    <col min="22" max="22" width="10" style="41" customWidth="1"/>
    <col min="23" max="23" width="18.5703125" style="41" customWidth="1"/>
    <col min="24" max="27" width="12.5703125" style="41" customWidth="1"/>
    <col min="28" max="28" width="9.42578125" style="41" bestFit="1" customWidth="1"/>
    <col min="29" max="30" width="10" style="41" bestFit="1" customWidth="1"/>
    <col min="31" max="31" width="9.42578125" style="41" bestFit="1" customWidth="1"/>
    <col min="32" max="32" width="8.5703125" style="41" bestFit="1" customWidth="1"/>
    <col min="33" max="33" width="9.42578125" style="41" bestFit="1" customWidth="1"/>
    <col min="34" max="34" width="9" style="41" bestFit="1" customWidth="1"/>
    <col min="35" max="35" width="10.85546875" style="41" bestFit="1" customWidth="1"/>
    <col min="36" max="36" width="25" style="41" customWidth="1"/>
    <col min="37" max="37" width="15.5703125" style="41" bestFit="1" customWidth="1"/>
    <col min="38" max="38" width="7.42578125" style="41" bestFit="1" customWidth="1"/>
    <col min="39" max="39" width="12" style="41" customWidth="1"/>
    <col min="40" max="40" width="14" style="41" customWidth="1"/>
    <col min="41" max="41" width="14.42578125" style="41" customWidth="1"/>
    <col min="42" max="42" width="15.5703125" style="41" customWidth="1"/>
    <col min="43" max="48" width="13.42578125" style="41" customWidth="1"/>
    <col min="49" max="49" width="14.5703125" style="41" customWidth="1"/>
    <col min="50" max="57" width="9.42578125" style="41"/>
    <col min="58" max="58" width="10.5703125" style="41" customWidth="1"/>
    <col min="59" max="16384" width="9.42578125" style="41"/>
  </cols>
  <sheetData>
    <row r="1" spans="1:75" ht="18.75" x14ac:dyDescent="0.3">
      <c r="A1" s="42"/>
      <c r="B1" s="42"/>
      <c r="C1" s="40"/>
      <c r="Q1" s="43"/>
      <c r="AQ1" s="40" t="s">
        <v>43</v>
      </c>
      <c r="BA1" s="41" t="s">
        <v>44</v>
      </c>
      <c r="BI1" s="41" t="s">
        <v>45</v>
      </c>
    </row>
    <row r="2" spans="1:75" ht="21" x14ac:dyDescent="0.35">
      <c r="A2" s="59"/>
      <c r="B2" s="45"/>
      <c r="C2" s="59"/>
      <c r="D2" s="528" t="s">
        <v>46</v>
      </c>
      <c r="E2" s="528"/>
      <c r="F2" s="528"/>
      <c r="G2" s="528"/>
      <c r="H2" s="528"/>
      <c r="I2" s="331"/>
      <c r="J2" s="331"/>
      <c r="K2" s="331"/>
      <c r="Q2" s="43"/>
      <c r="U2" s="114" t="s">
        <v>47</v>
      </c>
      <c r="BR2" s="41" t="s">
        <v>48</v>
      </c>
    </row>
    <row r="3" spans="1:75" ht="18.75" x14ac:dyDescent="0.3">
      <c r="A3" s="298"/>
      <c r="B3" s="86" t="s">
        <v>49</v>
      </c>
      <c r="C3" s="86" t="s">
        <v>50</v>
      </c>
      <c r="D3" s="87">
        <v>2024</v>
      </c>
      <c r="E3" s="87">
        <f>D3+1</f>
        <v>2025</v>
      </c>
      <c r="F3" s="87">
        <f t="shared" ref="F3:K3" si="0">E3+1</f>
        <v>2026</v>
      </c>
      <c r="G3" s="87">
        <f t="shared" si="0"/>
        <v>2027</v>
      </c>
      <c r="H3" s="87">
        <f t="shared" si="0"/>
        <v>2028</v>
      </c>
      <c r="I3" s="87">
        <f t="shared" si="0"/>
        <v>2029</v>
      </c>
      <c r="J3" s="87">
        <f t="shared" si="0"/>
        <v>2030</v>
      </c>
      <c r="K3" s="87">
        <f t="shared" si="0"/>
        <v>2031</v>
      </c>
      <c r="L3" s="271" t="s">
        <v>51</v>
      </c>
      <c r="M3" s="88" t="s">
        <v>52</v>
      </c>
      <c r="N3" s="88" t="s">
        <v>53</v>
      </c>
      <c r="O3" s="88" t="s">
        <v>54</v>
      </c>
      <c r="AB3" s="425"/>
      <c r="AC3" s="64" t="s">
        <v>55</v>
      </c>
      <c r="AD3" s="64" t="s">
        <v>56</v>
      </c>
      <c r="AE3" s="64" t="s">
        <v>57</v>
      </c>
      <c r="AF3" s="64" t="s">
        <v>58</v>
      </c>
      <c r="AG3" s="64" t="s">
        <v>59</v>
      </c>
      <c r="AH3" s="64" t="s">
        <v>60</v>
      </c>
      <c r="AI3" s="64" t="s">
        <v>61</v>
      </c>
      <c r="AJ3" s="431" t="s">
        <v>62</v>
      </c>
      <c r="AK3" s="64" t="s">
        <v>63</v>
      </c>
      <c r="AL3" s="64" t="s">
        <v>64</v>
      </c>
      <c r="AO3" s="23">
        <f t="shared" ref="AO3:AV3" si="1">D3</f>
        <v>2024</v>
      </c>
      <c r="AP3" s="23">
        <f t="shared" si="1"/>
        <v>2025</v>
      </c>
      <c r="AQ3" s="23">
        <f t="shared" si="1"/>
        <v>2026</v>
      </c>
      <c r="AR3" s="23">
        <f t="shared" si="1"/>
        <v>2027</v>
      </c>
      <c r="AS3" s="23">
        <f t="shared" si="1"/>
        <v>2028</v>
      </c>
      <c r="AT3" s="23">
        <f t="shared" si="1"/>
        <v>2029</v>
      </c>
      <c r="AU3" s="23">
        <f t="shared" si="1"/>
        <v>2030</v>
      </c>
      <c r="AV3" s="23">
        <f t="shared" si="1"/>
        <v>2031</v>
      </c>
      <c r="AX3" s="23">
        <f>AO3</f>
        <v>2024</v>
      </c>
      <c r="AY3" s="23">
        <f>AP3</f>
        <v>2025</v>
      </c>
      <c r="AZ3" s="23">
        <f>AQ3</f>
        <v>2026</v>
      </c>
      <c r="BA3" s="23">
        <f t="shared" ref="BA3" si="2">AR3</f>
        <v>2027</v>
      </c>
      <c r="BB3" s="23">
        <f t="shared" ref="BB3" si="3">AS3</f>
        <v>2028</v>
      </c>
      <c r="BC3" s="23">
        <f t="shared" ref="BC3" si="4">AT3</f>
        <v>2029</v>
      </c>
      <c r="BD3" s="23">
        <f t="shared" ref="BD3" si="5">AU3</f>
        <v>2030</v>
      </c>
      <c r="BE3" s="23">
        <f t="shared" ref="BE3" si="6">AV3</f>
        <v>2031</v>
      </c>
      <c r="BF3" s="214"/>
      <c r="BG3" s="23">
        <f t="shared" ref="BG3:BN3" si="7">AX3</f>
        <v>2024</v>
      </c>
      <c r="BH3" s="23">
        <f t="shared" si="7"/>
        <v>2025</v>
      </c>
      <c r="BI3" s="23">
        <f t="shared" si="7"/>
        <v>2026</v>
      </c>
      <c r="BJ3" s="23">
        <f t="shared" si="7"/>
        <v>2027</v>
      </c>
      <c r="BK3" s="23">
        <f t="shared" si="7"/>
        <v>2028</v>
      </c>
      <c r="BL3" s="23">
        <f t="shared" si="7"/>
        <v>2029</v>
      </c>
      <c r="BM3" s="23">
        <f t="shared" si="7"/>
        <v>2030</v>
      </c>
      <c r="BN3" s="23">
        <f t="shared" si="7"/>
        <v>2031</v>
      </c>
      <c r="BO3" s="333"/>
      <c r="BP3" s="23">
        <f t="shared" ref="BP3:BW3" si="8">BG3</f>
        <v>2024</v>
      </c>
      <c r="BQ3" s="23">
        <f t="shared" si="8"/>
        <v>2025</v>
      </c>
      <c r="BR3" s="23">
        <f t="shared" si="8"/>
        <v>2026</v>
      </c>
      <c r="BS3" s="23">
        <f t="shared" si="8"/>
        <v>2027</v>
      </c>
      <c r="BT3" s="23">
        <f t="shared" si="8"/>
        <v>2028</v>
      </c>
      <c r="BU3" s="23">
        <f t="shared" si="8"/>
        <v>2029</v>
      </c>
      <c r="BV3" s="23">
        <f t="shared" si="8"/>
        <v>2030</v>
      </c>
      <c r="BW3" s="23">
        <f t="shared" si="8"/>
        <v>2031</v>
      </c>
    </row>
    <row r="4" spans="1:75" ht="18.75" x14ac:dyDescent="0.3">
      <c r="A4" s="322" t="s">
        <v>65</v>
      </c>
      <c r="B4" s="464"/>
      <c r="C4" s="465"/>
      <c r="D4" s="466"/>
      <c r="E4" s="466"/>
      <c r="F4" s="466"/>
      <c r="G4" s="466"/>
      <c r="H4" s="466"/>
      <c r="I4" s="466"/>
      <c r="J4" s="466"/>
      <c r="K4" s="466"/>
      <c r="L4" s="272">
        <f>SUM(D4:K4)</f>
        <v>0</v>
      </c>
      <c r="M4" s="20"/>
      <c r="N4" s="20"/>
      <c r="O4" s="20"/>
      <c r="Q4" s="111"/>
      <c r="Y4" s="65"/>
      <c r="Z4" s="65"/>
      <c r="AA4" s="65"/>
      <c r="AB4" s="426"/>
      <c r="AC4" s="19">
        <f>B4</f>
        <v>0</v>
      </c>
      <c r="AD4" s="19">
        <f>AC4*Tabeller!I33</f>
        <v>0</v>
      </c>
      <c r="AE4" s="19">
        <f>IFERROR(AC4*(Tabeller!$I$33)*Tabeller!$L$23,"")</f>
        <v>0</v>
      </c>
      <c r="AF4" s="19">
        <f>IFERROR(AD4*Tabeller!$M$24,"")</f>
        <v>0</v>
      </c>
      <c r="AG4" s="19">
        <f>IFERROR(AD4*Tabeller!$M$26,"")</f>
        <v>0</v>
      </c>
      <c r="AH4" s="19">
        <f>IFERROR(AD4*Tabeller!$M$25,"")</f>
        <v>0</v>
      </c>
      <c r="AI4" s="19">
        <f t="shared" ref="AI4:AI10" si="9">SUM(AE4:AH4)</f>
        <v>0</v>
      </c>
      <c r="AJ4" s="19">
        <f>AI4/12</f>
        <v>0</v>
      </c>
      <c r="AK4" s="19">
        <f>AI4+(IF(A4="Teknisk adm bistand",Registrering!$D$29,Registrering!$C$29))</f>
        <v>465000</v>
      </c>
      <c r="AL4" s="19">
        <f>AK4/Tabeller!$H$3</f>
        <v>285.6265356265356</v>
      </c>
      <c r="AM4" s="62"/>
      <c r="AO4" s="19">
        <f>((D4*Budsjett!$AJ4))</f>
        <v>0</v>
      </c>
      <c r="AP4" s="19">
        <f>((E4*Budsjett!$AJ4)*(Tabeller!J$33))</f>
        <v>0</v>
      </c>
      <c r="AQ4" s="19">
        <f>((F4*Budsjett!$AJ4)*(Tabeller!K$33))</f>
        <v>0</v>
      </c>
      <c r="AR4" s="19">
        <f>((G4*Budsjett!$AJ4)*(Tabeller!L$33))</f>
        <v>0</v>
      </c>
      <c r="AS4" s="19">
        <f>((H4*Budsjett!$AJ4)*(Tabeller!M$33))</f>
        <v>0</v>
      </c>
      <c r="AT4" s="19">
        <f>((I4*Budsjett!$AJ4)*(Tabeller!N$33))</f>
        <v>0</v>
      </c>
      <c r="AU4" s="19">
        <f>((J4*Budsjett!$AJ4)*(Tabeller!O$33))</f>
        <v>0</v>
      </c>
      <c r="AV4" s="19">
        <f>((K4*Budsjett!$AJ4)*(Tabeller!P$33))</f>
        <v>0</v>
      </c>
      <c r="AX4" s="62">
        <f>Tabeller!J8/12*Budsjett!D4</f>
        <v>0</v>
      </c>
      <c r="AY4" s="62">
        <f>Tabeller!K8/12*Budsjett!E4</f>
        <v>0</v>
      </c>
      <c r="AZ4" s="62">
        <f>Tabeller!L8/12*Budsjett!F4</f>
        <v>0</v>
      </c>
      <c r="BA4" s="62">
        <f>Tabeller!M8/12*Budsjett!G4</f>
        <v>0</v>
      </c>
      <c r="BB4" s="62">
        <f>Tabeller!N8/12*Budsjett!H4</f>
        <v>0</v>
      </c>
      <c r="BC4" s="62">
        <f>Tabeller!O8/12*Budsjett!I4</f>
        <v>0</v>
      </c>
      <c r="BD4" s="62">
        <f>Tabeller!P8/12*Budsjett!J4</f>
        <v>0</v>
      </c>
      <c r="BE4" s="62">
        <f>Tabeller!Q8/12*Budsjett!K4</f>
        <v>0</v>
      </c>
      <c r="BG4" s="62">
        <v>0</v>
      </c>
      <c r="BH4" s="62">
        <v>0</v>
      </c>
      <c r="BI4" s="62">
        <v>0</v>
      </c>
      <c r="BJ4" s="62">
        <v>0</v>
      </c>
      <c r="BK4" s="62">
        <v>0</v>
      </c>
      <c r="BL4" s="62">
        <v>0</v>
      </c>
      <c r="BM4" s="62">
        <v>0</v>
      </c>
      <c r="BN4" s="62">
        <v>0</v>
      </c>
      <c r="BP4" s="62">
        <f t="shared" ref="BP4:BW4" si="10">AX4-BG4</f>
        <v>0</v>
      </c>
      <c r="BQ4" s="62">
        <f t="shared" si="10"/>
        <v>0</v>
      </c>
      <c r="BR4" s="62">
        <f t="shared" si="10"/>
        <v>0</v>
      </c>
      <c r="BS4" s="62">
        <f t="shared" si="10"/>
        <v>0</v>
      </c>
      <c r="BT4" s="62">
        <f t="shared" si="10"/>
        <v>0</v>
      </c>
      <c r="BU4" s="62">
        <f t="shared" si="10"/>
        <v>0</v>
      </c>
      <c r="BV4" s="62">
        <f t="shared" si="10"/>
        <v>0</v>
      </c>
      <c r="BW4" s="62">
        <f t="shared" si="10"/>
        <v>0</v>
      </c>
    </row>
    <row r="5" spans="1:75" ht="15" hidden="1" x14ac:dyDescent="0.25">
      <c r="A5" s="98"/>
      <c r="B5" s="467">
        <v>63</v>
      </c>
      <c r="C5" s="465"/>
      <c r="D5" s="466"/>
      <c r="E5" s="466"/>
      <c r="F5" s="468"/>
      <c r="G5" s="469"/>
      <c r="H5" s="469"/>
      <c r="I5" s="469"/>
      <c r="J5" s="469"/>
      <c r="K5" s="469"/>
      <c r="L5" s="272">
        <f t="shared" ref="L5:L10" si="11">SUM(D5:F5)</f>
        <v>0</v>
      </c>
      <c r="M5" s="20">
        <f t="shared" ref="M5:M10" si="12">SUM(AO5:AQ5)</f>
        <v>0</v>
      </c>
      <c r="N5" s="20">
        <f t="shared" ref="N5:N10" si="13">IFERROR(SUM(AX5:AZ5),0)</f>
        <v>0</v>
      </c>
      <c r="O5" s="20">
        <f t="shared" ref="O5:O10" si="14">SUM(M5:N5)</f>
        <v>0</v>
      </c>
      <c r="AB5" s="19">
        <f t="shared" ref="AB5:AB10" si="15">B5</f>
        <v>63</v>
      </c>
      <c r="AC5" s="19">
        <f>IF(Budsjett!B5&gt;0,LOOKUP(Budsjett!B5,Tabeller!$A$4:$B$200),LOOKUP(AB5,Tabeller!$A$4:$B$200))</f>
        <v>615700</v>
      </c>
      <c r="AD5" s="19">
        <f>AC5*Tabeller!$I$33</f>
        <v>645869.29999999993</v>
      </c>
      <c r="AE5" s="19">
        <f>AC5*(Tabeller!$I$33)*Tabeller!$L$23</f>
        <v>583203.27335058805</v>
      </c>
      <c r="AF5" s="19">
        <f>AD5*Tabeller!$M$24</f>
        <v>69654.855421277214</v>
      </c>
      <c r="AG5" s="19">
        <f>AD5*Tabeller!$L$26</f>
        <v>104199.76244300287</v>
      </c>
      <c r="AH5" s="19">
        <f>AD5*Tabeller!$L$25</f>
        <v>85817.741244524834</v>
      </c>
      <c r="AI5" s="19">
        <f t="shared" si="9"/>
        <v>842875.632459393</v>
      </c>
      <c r="AJ5" s="19"/>
      <c r="AK5" s="19">
        <f>AI5+(IF(A5="Teknisk adm bistand",Registrering!$D$29,Registrering!$C$29))</f>
        <v>1307875.632459393</v>
      </c>
      <c r="AL5" s="19">
        <f>AK5/Tabeller!$H$3</f>
        <v>803.3634106015927</v>
      </c>
      <c r="AM5" s="62"/>
      <c r="AO5" s="19">
        <f>((D5*Budsjett!$AI5))</f>
        <v>0</v>
      </c>
      <c r="AP5" s="19">
        <f>((E5*Budsjett!$AI5)*(Tabeller!J$33))</f>
        <v>0</v>
      </c>
      <c r="AQ5" s="19">
        <f>((F5*Budsjett!$AI5)*(Tabeller!K$33))</f>
        <v>0</v>
      </c>
      <c r="AR5" s="21"/>
      <c r="AS5" s="21"/>
      <c r="AT5" s="21"/>
      <c r="AU5" s="21"/>
      <c r="AV5" s="21"/>
      <c r="AX5" s="41">
        <f>IFERROR(AO5*Budsjett!$D$47,0)</f>
        <v>0</v>
      </c>
      <c r="AY5" s="41">
        <f>IFERROR(AP5*Budsjett!$D$47,0)</f>
        <v>0</v>
      </c>
      <c r="AZ5" s="41">
        <f>IFERROR(AQ5*Budsjett!$D$47,0)</f>
        <v>0</v>
      </c>
      <c r="BC5" s="41">
        <f>IFERROR(IF($D$48=$M$48,AO5*AX$46,AO5*Budsjett!$D$48),0)</f>
        <v>0</v>
      </c>
      <c r="BD5" s="41">
        <f>IFERROR(IF($D$48=$M$48,AP5*AY$46,AP5*Budsjett!$D$48),0)</f>
        <v>0</v>
      </c>
      <c r="BE5" s="41">
        <f>IFERROR(IF($D$48=$M$48,AQ5*AZ$46,AQ5*Budsjett!$D$48),0)</f>
        <v>0</v>
      </c>
      <c r="BJ5" s="41">
        <f t="shared" ref="BJ5:BL10" si="16">AX5-BC5</f>
        <v>0</v>
      </c>
      <c r="BK5" s="41">
        <f t="shared" si="16"/>
        <v>0</v>
      </c>
      <c r="BL5" s="41">
        <f t="shared" si="16"/>
        <v>0</v>
      </c>
    </row>
    <row r="6" spans="1:75" ht="15" hidden="1" x14ac:dyDescent="0.25">
      <c r="A6" s="98"/>
      <c r="B6" s="467">
        <v>63</v>
      </c>
      <c r="C6" s="465"/>
      <c r="D6" s="466"/>
      <c r="E6" s="466"/>
      <c r="F6" s="468"/>
      <c r="G6" s="469"/>
      <c r="H6" s="469"/>
      <c r="I6" s="469"/>
      <c r="J6" s="469"/>
      <c r="K6" s="469"/>
      <c r="L6" s="272">
        <f t="shared" si="11"/>
        <v>0</v>
      </c>
      <c r="M6" s="20">
        <f t="shared" si="12"/>
        <v>0</v>
      </c>
      <c r="N6" s="20">
        <f t="shared" si="13"/>
        <v>0</v>
      </c>
      <c r="O6" s="20">
        <f t="shared" si="14"/>
        <v>0</v>
      </c>
      <c r="AB6" s="19">
        <f t="shared" si="15"/>
        <v>63</v>
      </c>
      <c r="AC6" s="19">
        <f>IF(Budsjett!B6&gt;0,LOOKUP(Budsjett!B6,Tabeller!$A$4:$B$200),LOOKUP(AB6,Tabeller!$A$4:$B$200))</f>
        <v>615700</v>
      </c>
      <c r="AD6" s="19">
        <f>AC6*Tabeller!$I$33</f>
        <v>645869.29999999993</v>
      </c>
      <c r="AE6" s="19">
        <f>AC6*(Tabeller!$I$33)*Tabeller!$L$23</f>
        <v>583203.27335058805</v>
      </c>
      <c r="AF6" s="19">
        <f>AD6*Tabeller!$M$24</f>
        <v>69654.855421277214</v>
      </c>
      <c r="AG6" s="19">
        <f>AD6*Tabeller!$L$26</f>
        <v>104199.76244300287</v>
      </c>
      <c r="AH6" s="19">
        <f>AD6*Tabeller!$L$25</f>
        <v>85817.741244524834</v>
      </c>
      <c r="AI6" s="19">
        <f t="shared" si="9"/>
        <v>842875.632459393</v>
      </c>
      <c r="AJ6" s="19"/>
      <c r="AK6" s="19">
        <f>AI6+(IF(A6="Teknisk adm bistand",Registrering!$D$29,Registrering!$C$29))</f>
        <v>1307875.632459393</v>
      </c>
      <c r="AL6" s="19">
        <f>AK6/Tabeller!$H$3</f>
        <v>803.3634106015927</v>
      </c>
      <c r="AM6" s="62"/>
      <c r="AO6" s="19">
        <f>((D6*Budsjett!$AI6))</f>
        <v>0</v>
      </c>
      <c r="AP6" s="19">
        <f>((E6*Budsjett!$AI6)*(Tabeller!J$33))</f>
        <v>0</v>
      </c>
      <c r="AQ6" s="19">
        <f>((F6*Budsjett!$AI6)*(Tabeller!K$33))</f>
        <v>0</v>
      </c>
      <c r="AR6" s="21"/>
      <c r="AS6" s="21"/>
      <c r="AT6" s="21"/>
      <c r="AU6" s="21"/>
      <c r="AV6" s="21"/>
      <c r="AX6" s="41">
        <f>IFERROR(AO6*Budsjett!$D$47,0)</f>
        <v>0</v>
      </c>
      <c r="AY6" s="41">
        <f>IFERROR(AP6*Budsjett!$D$47,0)</f>
        <v>0</v>
      </c>
      <c r="AZ6" s="41">
        <f>IFERROR(AQ6*Budsjett!$D$47,0)</f>
        <v>0</v>
      </c>
      <c r="BC6" s="41">
        <f>IFERROR(IF($D$48=$M$48,AO6*AX$46,AO6*Budsjett!$D$48),0)</f>
        <v>0</v>
      </c>
      <c r="BD6" s="41">
        <f>IFERROR(IF($D$48=$M$48,AP6*AY$46,AP6*Budsjett!$D$48),0)</f>
        <v>0</v>
      </c>
      <c r="BE6" s="41">
        <f>IFERROR(IF($D$48=$M$48,AQ6*AZ$46,AQ6*Budsjett!$D$48),0)</f>
        <v>0</v>
      </c>
      <c r="BJ6" s="41">
        <f t="shared" si="16"/>
        <v>0</v>
      </c>
      <c r="BK6" s="41">
        <f t="shared" si="16"/>
        <v>0</v>
      </c>
      <c r="BL6" s="41">
        <f t="shared" si="16"/>
        <v>0</v>
      </c>
    </row>
    <row r="7" spans="1:75" ht="15" hidden="1" x14ac:dyDescent="0.25">
      <c r="A7" s="98"/>
      <c r="B7" s="467">
        <v>80</v>
      </c>
      <c r="C7" s="465"/>
      <c r="D7" s="466"/>
      <c r="E7" s="466"/>
      <c r="F7" s="468"/>
      <c r="G7" s="469"/>
      <c r="H7" s="469"/>
      <c r="I7" s="469"/>
      <c r="J7" s="469"/>
      <c r="K7" s="469"/>
      <c r="L7" s="272">
        <f t="shared" si="11"/>
        <v>0</v>
      </c>
      <c r="M7" s="20">
        <f t="shared" si="12"/>
        <v>0</v>
      </c>
      <c r="N7" s="20">
        <f t="shared" si="13"/>
        <v>0</v>
      </c>
      <c r="O7" s="20">
        <f t="shared" si="14"/>
        <v>0</v>
      </c>
      <c r="AB7" s="19">
        <f t="shared" si="15"/>
        <v>80</v>
      </c>
      <c r="AC7" s="19">
        <f>IF(Budsjett!B7&gt;0,LOOKUP(Budsjett!B7,Tabeller!$A$4:$B$200),LOOKUP(AB7,Tabeller!$A$4:$B$200))</f>
        <v>870900</v>
      </c>
      <c r="AD7" s="19">
        <f>AC7*Tabeller!$I$33</f>
        <v>913574.1</v>
      </c>
      <c r="AE7" s="19">
        <f>AC7*(Tabeller!$I$33)*Tabeller!$L$23</f>
        <v>824933.78392240894</v>
      </c>
      <c r="AF7" s="19">
        <f>AD7*Tabeller!$M$24</f>
        <v>98525.927540020028</v>
      </c>
      <c r="AG7" s="19">
        <f>AD7*Tabeller!$L$26</f>
        <v>147389.26930584898</v>
      </c>
      <c r="AH7" s="19">
        <f>AD7*Tabeller!$L$25</f>
        <v>121388.12871505065</v>
      </c>
      <c r="AI7" s="19">
        <f t="shared" si="9"/>
        <v>1192237.1094833286</v>
      </c>
      <c r="AJ7" s="19"/>
      <c r="AK7" s="19">
        <f>AI7+(IF(A7="Teknisk adm bistand",Registrering!$D$29,Registrering!$C$29))</f>
        <v>1657237.1094833286</v>
      </c>
      <c r="AL7" s="19">
        <f>AK7/Tabeller!$H$3</f>
        <v>1017.958912459047</v>
      </c>
      <c r="AM7" s="62"/>
      <c r="AO7" s="19">
        <f>((D7*Budsjett!$AI7))</f>
        <v>0</v>
      </c>
      <c r="AP7" s="19">
        <f>((E7*Budsjett!$AI7)*(Tabeller!J$33))</f>
        <v>0</v>
      </c>
      <c r="AQ7" s="19">
        <f>((F7*Budsjett!$AI7)*(Tabeller!K$33))</f>
        <v>0</v>
      </c>
      <c r="AR7" s="21"/>
      <c r="AS7" s="21"/>
      <c r="AT7" s="21"/>
      <c r="AU7" s="21"/>
      <c r="AV7" s="21"/>
      <c r="AX7" s="41">
        <f>IFERROR(AO7*Budsjett!$D$47,0)</f>
        <v>0</v>
      </c>
      <c r="AY7" s="41">
        <f>IFERROR(AP7*Budsjett!$D$47,0)</f>
        <v>0</v>
      </c>
      <c r="AZ7" s="41">
        <f>IFERROR(AQ7*Budsjett!$D$47,0)</f>
        <v>0</v>
      </c>
      <c r="BC7" s="41">
        <f>IFERROR(IF($D$48=$M$48,AO7*AX$46,AO7*Budsjett!$D$48),0)</f>
        <v>0</v>
      </c>
      <c r="BD7" s="41">
        <f>IFERROR(IF($D$48=$M$48,AP7*AY$46,AP7*Budsjett!$D$48),0)</f>
        <v>0</v>
      </c>
      <c r="BE7" s="41">
        <f>IFERROR(IF($D$48=$M$48,AQ7*AZ$46,AQ7*Budsjett!$D$48),0)</f>
        <v>0</v>
      </c>
      <c r="BJ7" s="41">
        <f t="shared" si="16"/>
        <v>0</v>
      </c>
      <c r="BK7" s="41">
        <f t="shared" si="16"/>
        <v>0</v>
      </c>
      <c r="BL7" s="41">
        <f t="shared" si="16"/>
        <v>0</v>
      </c>
    </row>
    <row r="8" spans="1:75" ht="15" hidden="1" x14ac:dyDescent="0.25">
      <c r="A8" s="98"/>
      <c r="B8" s="467">
        <v>57</v>
      </c>
      <c r="C8" s="465"/>
      <c r="D8" s="466"/>
      <c r="E8" s="466"/>
      <c r="F8" s="468"/>
      <c r="G8" s="469"/>
      <c r="H8" s="469"/>
      <c r="I8" s="469"/>
      <c r="J8" s="469"/>
      <c r="K8" s="469"/>
      <c r="L8" s="272">
        <f t="shared" si="11"/>
        <v>0</v>
      </c>
      <c r="M8" s="20">
        <f t="shared" si="12"/>
        <v>0</v>
      </c>
      <c r="N8" s="20">
        <f t="shared" si="13"/>
        <v>0</v>
      </c>
      <c r="O8" s="20">
        <f t="shared" si="14"/>
        <v>0</v>
      </c>
      <c r="AB8" s="19">
        <f t="shared" si="15"/>
        <v>57</v>
      </c>
      <c r="AC8" s="19">
        <f>IF(Budsjett!B8&gt;0,LOOKUP(Budsjett!B8,Tabeller!$A$4:$B$200),LOOKUP(AB8,Tabeller!$A$4:$B$200))</f>
        <v>557100</v>
      </c>
      <c r="AD8" s="19">
        <f>AC8*Tabeller!$I$33</f>
        <v>584397.89999999991</v>
      </c>
      <c r="AE8" s="19">
        <f>AC8*(Tabeller!$I$33)*Tabeller!$L$23</f>
        <v>527696.18902649439</v>
      </c>
      <c r="AF8" s="19">
        <f>AD8*Tabeller!$M$24</f>
        <v>63025.369425358993</v>
      </c>
      <c r="AG8" s="19">
        <f>AD8*Tabeller!$L$26</f>
        <v>94282.422700985699</v>
      </c>
      <c r="AH8" s="19">
        <f>AD8*Tabeller!$L$25</f>
        <v>77649.932836324166</v>
      </c>
      <c r="AI8" s="19">
        <f t="shared" si="9"/>
        <v>762653.91398916324</v>
      </c>
      <c r="AJ8" s="19"/>
      <c r="AK8" s="19">
        <f>AI8+(IF(A8="Teknisk adm bistand",Registrering!$D$29,Registrering!$C$29))</f>
        <v>1227653.9139891632</v>
      </c>
      <c r="AL8" s="19">
        <f>AK8/Tabeller!$H$3</f>
        <v>754.08717075501431</v>
      </c>
      <c r="AM8" s="62"/>
      <c r="AO8" s="19">
        <f>((D8*Budsjett!$AI8))</f>
        <v>0</v>
      </c>
      <c r="AP8" s="19">
        <f>((E8*Budsjett!$AI8)*(Tabeller!J$33))</f>
        <v>0</v>
      </c>
      <c r="AQ8" s="19">
        <f>((F8*Budsjett!$AI8)*(Tabeller!K$33))</f>
        <v>0</v>
      </c>
      <c r="AR8" s="21"/>
      <c r="AS8" s="21"/>
      <c r="AT8" s="21"/>
      <c r="AU8" s="21"/>
      <c r="AV8" s="21"/>
      <c r="AX8" s="41">
        <f>IFERROR(AO8*Budsjett!$D$47,0)</f>
        <v>0</v>
      </c>
      <c r="AY8" s="41">
        <f>IFERROR(AP8*Budsjett!$D$47,0)</f>
        <v>0</v>
      </c>
      <c r="AZ8" s="41">
        <f>IFERROR(AQ8*Budsjett!$D$47,0)</f>
        <v>0</v>
      </c>
      <c r="BC8" s="41">
        <f>IFERROR(IF($D$48=$M$48,AO8*AX$46,AO8*Budsjett!$D$48),0)</f>
        <v>0</v>
      </c>
      <c r="BD8" s="41">
        <f>IFERROR(IF($D$48=$M$48,AP8*AY$46,AP8*Budsjett!$D$48),0)</f>
        <v>0</v>
      </c>
      <c r="BE8" s="41">
        <f>IFERROR(IF($D$48=$M$48,AQ8*AZ$46,AQ8*Budsjett!$D$48),0)</f>
        <v>0</v>
      </c>
      <c r="BJ8" s="41">
        <f t="shared" si="16"/>
        <v>0</v>
      </c>
      <c r="BK8" s="41">
        <f t="shared" si="16"/>
        <v>0</v>
      </c>
      <c r="BL8" s="41">
        <f t="shared" si="16"/>
        <v>0</v>
      </c>
    </row>
    <row r="9" spans="1:75" ht="15" hidden="1" x14ac:dyDescent="0.25">
      <c r="A9" s="98"/>
      <c r="B9" s="467">
        <v>55</v>
      </c>
      <c r="C9" s="465"/>
      <c r="D9" s="466"/>
      <c r="E9" s="466"/>
      <c r="F9" s="468"/>
      <c r="G9" s="469"/>
      <c r="H9" s="469"/>
      <c r="I9" s="469"/>
      <c r="J9" s="469"/>
      <c r="K9" s="469"/>
      <c r="L9" s="272">
        <f t="shared" si="11"/>
        <v>0</v>
      </c>
      <c r="M9" s="20">
        <f t="shared" si="12"/>
        <v>0</v>
      </c>
      <c r="N9" s="20">
        <f t="shared" si="13"/>
        <v>0</v>
      </c>
      <c r="O9" s="20">
        <f t="shared" si="14"/>
        <v>0</v>
      </c>
      <c r="AB9" s="19">
        <f t="shared" si="15"/>
        <v>55</v>
      </c>
      <c r="AC9" s="19">
        <f>IF(Budsjett!B9&gt;0,LOOKUP(Budsjett!B9,Tabeller!$A$4:$B$200),LOOKUP(AB9,Tabeller!$A$4:$B$200))</f>
        <v>540500</v>
      </c>
      <c r="AD9" s="19">
        <f>AC9*Tabeller!$I$33</f>
        <v>566984.5</v>
      </c>
      <c r="AE9" s="19">
        <f>AC9*(Tabeller!$I$33)*Tabeller!$L$23</f>
        <v>511972.33920089802</v>
      </c>
      <c r="AF9" s="19">
        <f>AD9*Tabeller!$M$24</f>
        <v>61147.392163716642</v>
      </c>
      <c r="AG9" s="19">
        <f>AD9*Tabeller!$L$26</f>
        <v>91473.073900346048</v>
      </c>
      <c r="AH9" s="19">
        <f>AD9*Tabeller!$L$25</f>
        <v>75336.18506198746</v>
      </c>
      <c r="AI9" s="19">
        <f t="shared" si="9"/>
        <v>739928.99032694823</v>
      </c>
      <c r="AJ9" s="19"/>
      <c r="AK9" s="19">
        <f>AI9+(IF(A9="Teknisk adm bistand",Registrering!$D$29,Registrering!$C$29))</f>
        <v>1204928.9903269482</v>
      </c>
      <c r="AL9" s="19">
        <f>AK9/Tabeller!$H$3</f>
        <v>740.12837243670037</v>
      </c>
      <c r="AM9" s="62"/>
      <c r="AO9" s="19">
        <f>((D9*Budsjett!$AI9))</f>
        <v>0</v>
      </c>
      <c r="AP9" s="19">
        <f>((E9*Budsjett!$AI9)*(Tabeller!J$33))</f>
        <v>0</v>
      </c>
      <c r="AQ9" s="19">
        <f>((F9*Budsjett!$AI9)*(Tabeller!K$33))</f>
        <v>0</v>
      </c>
      <c r="AR9" s="21"/>
      <c r="AS9" s="21"/>
      <c r="AT9" s="21"/>
      <c r="AU9" s="21"/>
      <c r="AV9" s="21"/>
      <c r="AX9" s="41">
        <f>IFERROR(AO9*Budsjett!$D$47,0)</f>
        <v>0</v>
      </c>
      <c r="AY9" s="41">
        <f>IFERROR(AP9*Budsjett!$D$47,0)</f>
        <v>0</v>
      </c>
      <c r="AZ9" s="41">
        <f>IFERROR(AQ9*Budsjett!$D$47,0)</f>
        <v>0</v>
      </c>
      <c r="BC9" s="41">
        <f>IFERROR(IF($D$48=$M$48,AO9*AX$46,AO9*Budsjett!$D$48),0)</f>
        <v>0</v>
      </c>
      <c r="BD9" s="41">
        <f>IFERROR(IF($D$48=$M$48,AP9*AY$46,AP9*Budsjett!$D$48),0)</f>
        <v>0</v>
      </c>
      <c r="BE9" s="41">
        <f>IFERROR(IF($D$48=$M$48,AQ9*AZ$46,AQ9*Budsjett!$D$48),0)</f>
        <v>0</v>
      </c>
      <c r="BJ9" s="41">
        <f t="shared" si="16"/>
        <v>0</v>
      </c>
      <c r="BK9" s="41">
        <f t="shared" si="16"/>
        <v>0</v>
      </c>
      <c r="BL9" s="41">
        <f t="shared" si="16"/>
        <v>0</v>
      </c>
    </row>
    <row r="10" spans="1:75" ht="15" hidden="1" x14ac:dyDescent="0.25">
      <c r="A10" s="98"/>
      <c r="B10" s="467">
        <v>55</v>
      </c>
      <c r="C10" s="465"/>
      <c r="D10" s="466"/>
      <c r="E10" s="466"/>
      <c r="F10" s="468"/>
      <c r="G10" s="470"/>
      <c r="H10" s="470"/>
      <c r="I10" s="470"/>
      <c r="J10" s="470"/>
      <c r="K10" s="470"/>
      <c r="L10" s="273">
        <f t="shared" si="11"/>
        <v>0</v>
      </c>
      <c r="M10" s="36">
        <f t="shared" si="12"/>
        <v>0</v>
      </c>
      <c r="N10" s="20">
        <f t="shared" si="13"/>
        <v>0</v>
      </c>
      <c r="O10" s="36">
        <f t="shared" si="14"/>
        <v>0</v>
      </c>
      <c r="AB10" s="19">
        <f t="shared" si="15"/>
        <v>55</v>
      </c>
      <c r="AC10" s="19">
        <f>IF(Budsjett!B10&gt;0,LOOKUP(Budsjett!B10,Tabeller!$A$4:$B$200),LOOKUP(AB10,Tabeller!$A$4:$B$200))</f>
        <v>540500</v>
      </c>
      <c r="AD10" s="19">
        <f>AC10*Tabeller!$I$33</f>
        <v>566984.5</v>
      </c>
      <c r="AE10" s="19">
        <f>AC10*(Tabeller!$I$33)*Tabeller!$L$23</f>
        <v>511972.33920089802</v>
      </c>
      <c r="AF10" s="19">
        <f>AD10*Tabeller!$M$24</f>
        <v>61147.392163716642</v>
      </c>
      <c r="AG10" s="19">
        <f>AD10*Tabeller!$L$26</f>
        <v>91473.073900346048</v>
      </c>
      <c r="AH10" s="19">
        <f>AD10*Tabeller!$L$25</f>
        <v>75336.18506198746</v>
      </c>
      <c r="AI10" s="19">
        <f t="shared" si="9"/>
        <v>739928.99032694823</v>
      </c>
      <c r="AJ10" s="19"/>
      <c r="AK10" s="19">
        <f>AI10+(IF(A10="Teknisk adm bistand",Registrering!$D$29,Registrering!$C$29))</f>
        <v>1204928.9903269482</v>
      </c>
      <c r="AL10" s="19">
        <f>AK10/Tabeller!$H$3</f>
        <v>740.12837243670037</v>
      </c>
      <c r="AM10" s="62"/>
      <c r="AO10" s="19">
        <f>((D10*Budsjett!$AI10))</f>
        <v>0</v>
      </c>
      <c r="AP10" s="19">
        <f>((E10*Budsjett!$AI10)*(Tabeller!J$33))</f>
        <v>0</v>
      </c>
      <c r="AQ10" s="19">
        <f>((F10*Budsjett!$AI10)*(Tabeller!K$33))</f>
        <v>0</v>
      </c>
      <c r="AR10" s="21"/>
      <c r="AS10" s="21"/>
      <c r="AT10" s="21"/>
      <c r="AU10" s="21"/>
      <c r="AV10" s="21"/>
      <c r="AX10" s="41">
        <f>IFERROR(AO10*Budsjett!$D$47,0)</f>
        <v>0</v>
      </c>
      <c r="AY10" s="41">
        <f>IFERROR(AP10*Budsjett!$D$47,0)</f>
        <v>0</v>
      </c>
      <c r="AZ10" s="41">
        <f>IFERROR(AQ10*Budsjett!$D$47,0)</f>
        <v>0</v>
      </c>
      <c r="BC10" s="41">
        <f>IFERROR(IF($D$48=$M$48,AO10*AX$46,AO10*Budsjett!$D$48),0)</f>
        <v>0</v>
      </c>
      <c r="BD10" s="41">
        <f>IFERROR(IF($D$48=$M$48,AP10*AY$46,AP10*Budsjett!$D$48),0)</f>
        <v>0</v>
      </c>
      <c r="BE10" s="41">
        <f>IFERROR(IF($D$48=$M$48,AQ10*AZ$46,AQ10*Budsjett!$D$48),0)</f>
        <v>0</v>
      </c>
      <c r="BJ10" s="41">
        <f t="shared" si="16"/>
        <v>0</v>
      </c>
      <c r="BK10" s="41">
        <f t="shared" si="16"/>
        <v>0</v>
      </c>
      <c r="BL10" s="41">
        <f t="shared" si="16"/>
        <v>0</v>
      </c>
    </row>
    <row r="11" spans="1:75" ht="15.75" hidden="1" x14ac:dyDescent="0.25">
      <c r="A11" s="28" t="s">
        <v>66</v>
      </c>
      <c r="B11" s="28"/>
      <c r="C11" s="29"/>
      <c r="D11" s="102">
        <f t="shared" ref="D11:O11" si="17">SUM(D4:D10)</f>
        <v>0</v>
      </c>
      <c r="E11" s="102">
        <f t="shared" si="17"/>
        <v>0</v>
      </c>
      <c r="F11" s="270">
        <f t="shared" si="17"/>
        <v>0</v>
      </c>
      <c r="G11" s="300"/>
      <c r="H11" s="300"/>
      <c r="I11" s="300"/>
      <c r="J11" s="300"/>
      <c r="K11" s="300"/>
      <c r="L11" s="274">
        <f t="shared" si="17"/>
        <v>0</v>
      </c>
      <c r="M11" s="35">
        <f t="shared" si="17"/>
        <v>0</v>
      </c>
      <c r="N11" s="35">
        <f t="shared" si="17"/>
        <v>0</v>
      </c>
      <c r="O11" s="35">
        <f t="shared" si="17"/>
        <v>0</v>
      </c>
      <c r="AE11" s="216"/>
      <c r="AF11" s="216"/>
      <c r="AG11" s="216"/>
      <c r="AH11" s="216"/>
      <c r="AI11" s="216"/>
      <c r="AJ11" s="216"/>
      <c r="AO11" s="23">
        <f>SUM(AO4:AO4)</f>
        <v>0</v>
      </c>
      <c r="AP11" s="23">
        <f>SUM(AP4:AP10)</f>
        <v>0</v>
      </c>
      <c r="AQ11" s="23">
        <f>SUM(AQ4:AQ10)</f>
        <v>0</v>
      </c>
      <c r="AR11" s="214"/>
      <c r="AS11" s="214"/>
      <c r="AT11" s="214"/>
      <c r="AU11" s="214"/>
      <c r="AV11" s="214"/>
      <c r="AW11" s="220">
        <f>SUM(AO11:AQ11)</f>
        <v>0</v>
      </c>
      <c r="AX11" s="41">
        <f>SUM(AX4:AX10)</f>
        <v>0</v>
      </c>
      <c r="AY11" s="41">
        <f>SUM(AY4:AY10)</f>
        <v>0</v>
      </c>
      <c r="AZ11" s="41">
        <f>SUM(AZ4:AZ10)</f>
        <v>0</v>
      </c>
      <c r="BC11" s="41">
        <f>SUM(BC4:BC10)</f>
        <v>0</v>
      </c>
      <c r="BD11" s="41">
        <f>SUM(BD4:BD10)</f>
        <v>0</v>
      </c>
      <c r="BE11" s="41">
        <f>SUM(BE4:BE10)</f>
        <v>0</v>
      </c>
      <c r="BF11" s="62"/>
      <c r="BJ11" s="41">
        <f>SUM(BJ4:BJ10)</f>
        <v>0</v>
      </c>
      <c r="BK11" s="41">
        <f>SUM(BK4:BK10)</f>
        <v>0</v>
      </c>
      <c r="BL11" s="41">
        <f>SUM(BL4:BL10)</f>
        <v>0</v>
      </c>
    </row>
    <row r="12" spans="1:75" ht="21" hidden="1" x14ac:dyDescent="0.35">
      <c r="A12" s="59" t="s">
        <v>67</v>
      </c>
      <c r="B12" s="45"/>
      <c r="D12" s="61" t="s">
        <v>68</v>
      </c>
      <c r="N12" s="65"/>
      <c r="AI12" s="216"/>
      <c r="AJ12" s="216"/>
    </row>
    <row r="13" spans="1:75" ht="15" hidden="1" x14ac:dyDescent="0.25">
      <c r="A13" s="86" t="s">
        <v>69</v>
      </c>
      <c r="B13" s="86" t="s">
        <v>70</v>
      </c>
      <c r="C13" s="86" t="s">
        <v>50</v>
      </c>
      <c r="D13" s="87">
        <f>D3</f>
        <v>2024</v>
      </c>
      <c r="E13" s="87">
        <f>E3</f>
        <v>2025</v>
      </c>
      <c r="F13" s="269">
        <f>F3</f>
        <v>2026</v>
      </c>
      <c r="G13" s="299"/>
      <c r="H13" s="299"/>
      <c r="I13" s="299"/>
      <c r="J13" s="299"/>
      <c r="K13" s="299"/>
      <c r="L13" s="271" t="s">
        <v>66</v>
      </c>
      <c r="M13" s="88" t="s">
        <v>52</v>
      </c>
      <c r="N13" s="88" t="s">
        <v>53</v>
      </c>
      <c r="O13" s="88" t="s">
        <v>54</v>
      </c>
      <c r="AB13" s="63" t="s">
        <v>71</v>
      </c>
      <c r="AC13" s="64" t="s">
        <v>55</v>
      </c>
      <c r="AD13" s="64" t="s">
        <v>56</v>
      </c>
      <c r="AE13" s="64"/>
      <c r="AF13" s="64"/>
      <c r="AG13" s="64"/>
      <c r="AH13" s="64"/>
      <c r="AI13" s="217"/>
      <c r="AJ13" s="217"/>
      <c r="AK13" s="64" t="s">
        <v>63</v>
      </c>
      <c r="AL13" s="64" t="s">
        <v>64</v>
      </c>
      <c r="AO13" s="23">
        <f>D13</f>
        <v>2024</v>
      </c>
      <c r="AP13" s="23">
        <f>E13</f>
        <v>2025</v>
      </c>
      <c r="AQ13" s="23">
        <f>F13</f>
        <v>2026</v>
      </c>
      <c r="AR13" s="214"/>
      <c r="AS13" s="214"/>
      <c r="AT13" s="214"/>
      <c r="AU13" s="214"/>
      <c r="AV13" s="214"/>
      <c r="AX13" s="41">
        <f>AO13</f>
        <v>2024</v>
      </c>
      <c r="AY13" s="41">
        <f>AP13</f>
        <v>2025</v>
      </c>
      <c r="AZ13" s="41">
        <f>AQ13</f>
        <v>2026</v>
      </c>
      <c r="BC13" s="41">
        <f>AX13</f>
        <v>2024</v>
      </c>
      <c r="BD13" s="41">
        <f>AY13</f>
        <v>2025</v>
      </c>
      <c r="BE13" s="41">
        <f>AZ13</f>
        <v>2026</v>
      </c>
      <c r="BJ13" s="41" t="e">
        <f>#REF!</f>
        <v>#REF!</v>
      </c>
      <c r="BK13" s="41" t="e">
        <f>#REF!</f>
        <v>#REF!</v>
      </c>
      <c r="BL13" s="41" t="e">
        <f>#REF!</f>
        <v>#REF!</v>
      </c>
    </row>
    <row r="14" spans="1:75" ht="15" hidden="1" x14ac:dyDescent="0.25">
      <c r="A14" s="98" t="s">
        <v>72</v>
      </c>
      <c r="B14" s="467">
        <v>75</v>
      </c>
      <c r="C14" s="465"/>
      <c r="D14" s="466"/>
      <c r="E14" s="466"/>
      <c r="F14" s="468"/>
      <c r="G14" s="469"/>
      <c r="H14" s="469"/>
      <c r="I14" s="469"/>
      <c r="J14" s="469"/>
      <c r="K14" s="469"/>
      <c r="L14" s="272">
        <f>SUM(D14:F14)</f>
        <v>0</v>
      </c>
      <c r="M14" s="20">
        <f>SUM(AO14:AQ14)</f>
        <v>0</v>
      </c>
      <c r="N14" s="20">
        <f>IFERROR(SUM(AX14:AZ14),0)</f>
        <v>0</v>
      </c>
      <c r="O14" s="20">
        <f t="shared" ref="O14:O18" si="18">SUM(M14:N14)</f>
        <v>0</v>
      </c>
      <c r="AB14" s="19">
        <f>B14</f>
        <v>75</v>
      </c>
      <c r="AC14" s="19">
        <f>IF(Budsjett!B14&gt;0,LOOKUP(Budsjett!B14,Tabeller!$A$4:$B$200),LOOKUP(AB14,Tabeller!$A$4:$B$200))</f>
        <v>759100</v>
      </c>
      <c r="AD14" s="19">
        <f>AC14*Tabeller!$I$33</f>
        <v>796295.89999999991</v>
      </c>
      <c r="AE14" s="19"/>
      <c r="AF14" s="19"/>
      <c r="AG14" s="19"/>
      <c r="AH14" s="19"/>
      <c r="AI14" s="218"/>
      <c r="AJ14" s="218"/>
      <c r="AK14" s="19">
        <f>AI14+(IF(A14="Teknisk adm bistand",Registrering!$D$29,Registrering!$C$29))</f>
        <v>465000</v>
      </c>
      <c r="AL14" s="19">
        <f>AK14/Tabeller!$H$3</f>
        <v>285.6265356265356</v>
      </c>
      <c r="AO14" s="19">
        <f>((D14*Budsjett!$AI14))</f>
        <v>0</v>
      </c>
      <c r="AP14" s="19">
        <f>((E14*Budsjett!$AI14)*(Tabeller!J$33))</f>
        <v>0</v>
      </c>
      <c r="AQ14" s="19">
        <f>((F14*Budsjett!$AI14)*(Tabeller!K$33))</f>
        <v>0</v>
      </c>
      <c r="AR14" s="21"/>
      <c r="AS14" s="21"/>
      <c r="AT14" s="21"/>
      <c r="AU14" s="21"/>
      <c r="AV14" s="21"/>
      <c r="AX14" s="41">
        <f>IFERROR(AO14*Budsjett!$D$47,0)</f>
        <v>0</v>
      </c>
      <c r="AY14" s="41">
        <f>IFERROR(AP14*Budsjett!$D$47,0)</f>
        <v>0</v>
      </c>
      <c r="AZ14" s="41">
        <f>IFERROR(AQ14*Budsjett!$D$47,0)</f>
        <v>0</v>
      </c>
      <c r="BC14" s="41">
        <f>IFERROR(IF($D$48=$M$48,AO14*AX$46,AO14*Budsjett!$D$48),0)</f>
        <v>0</v>
      </c>
      <c r="BD14" s="41">
        <f>IFERROR(IF($D$48=$M$48,AP14*AY$46,AP14*Budsjett!$D$48),0)</f>
        <v>0</v>
      </c>
      <c r="BE14" s="41">
        <f>IFERROR(IF($D$48=$M$48,AQ14*AZ$46,AQ14*Budsjett!$D$48),0)</f>
        <v>0</v>
      </c>
      <c r="BJ14" s="41">
        <f t="shared" ref="BJ14:BL18" si="19">AX14-BC14</f>
        <v>0</v>
      </c>
      <c r="BK14" s="41">
        <f t="shared" si="19"/>
        <v>0</v>
      </c>
      <c r="BL14" s="41">
        <f t="shared" si="19"/>
        <v>0</v>
      </c>
    </row>
    <row r="15" spans="1:75" ht="15" hidden="1" x14ac:dyDescent="0.25">
      <c r="A15" s="98" t="s">
        <v>73</v>
      </c>
      <c r="B15" s="467">
        <v>73</v>
      </c>
      <c r="C15" s="465"/>
      <c r="D15" s="466"/>
      <c r="E15" s="466"/>
      <c r="F15" s="468"/>
      <c r="G15" s="469"/>
      <c r="H15" s="469"/>
      <c r="I15" s="469"/>
      <c r="J15" s="469"/>
      <c r="K15" s="469"/>
      <c r="L15" s="272">
        <f>SUM(D15:F15)</f>
        <v>0</v>
      </c>
      <c r="M15" s="20">
        <f>SUM(AO15:AQ15)</f>
        <v>0</v>
      </c>
      <c r="N15" s="20">
        <f>IFERROR(SUM(AX15:AZ15),0)</f>
        <v>0</v>
      </c>
      <c r="O15" s="20">
        <f t="shared" si="18"/>
        <v>0</v>
      </c>
      <c r="R15" s="65">
        <f>D42</f>
        <v>0</v>
      </c>
      <c r="S15" s="41" t="s">
        <v>74</v>
      </c>
      <c r="AB15" s="19">
        <f>B15</f>
        <v>73</v>
      </c>
      <c r="AC15" s="19">
        <f>IF(Budsjett!B15&gt;0,LOOKUP(Budsjett!B15,Tabeller!$A$4:$B$200),LOOKUP(AB15,Tabeller!$A$4:$B$200))</f>
        <v>732300</v>
      </c>
      <c r="AD15" s="19">
        <f>AC15*Tabeller!$I$33</f>
        <v>768182.7</v>
      </c>
      <c r="AE15" s="19"/>
      <c r="AF15" s="19"/>
      <c r="AG15" s="19"/>
      <c r="AH15" s="19"/>
      <c r="AI15" s="218"/>
      <c r="AJ15" s="218"/>
      <c r="AK15" s="19">
        <f>AI15+(IF(A15="Teknisk adm bistand",Registrering!$D$29,Registrering!$C$29))</f>
        <v>465000</v>
      </c>
      <c r="AL15" s="19">
        <f>AK15/Tabeller!$H$3</f>
        <v>285.6265356265356</v>
      </c>
      <c r="AO15" s="19">
        <f>((D15*Budsjett!$AI15))</f>
        <v>0</v>
      </c>
      <c r="AP15" s="19">
        <f>((E15*Budsjett!$AI15)*(Tabeller!J$33))</f>
        <v>0</v>
      </c>
      <c r="AQ15" s="19">
        <f>((F15*Budsjett!$AI15)*(Tabeller!K$33))</f>
        <v>0</v>
      </c>
      <c r="AR15" s="21"/>
      <c r="AS15" s="21"/>
      <c r="AT15" s="21"/>
      <c r="AU15" s="21"/>
      <c r="AV15" s="21"/>
      <c r="AX15" s="41">
        <f>IFERROR(AO15*Budsjett!$D$47,0)</f>
        <v>0</v>
      </c>
      <c r="AY15" s="41">
        <f>IFERROR(AP15*Budsjett!$D$47,0)</f>
        <v>0</v>
      </c>
      <c r="AZ15" s="41">
        <f>IFERROR(AQ15*Budsjett!$D$47,0)</f>
        <v>0</v>
      </c>
      <c r="BC15" s="41">
        <f>IFERROR(IF($D$48=$M$48,AO15*AX$46,AO15*Budsjett!$D$48),0)</f>
        <v>0</v>
      </c>
      <c r="BD15" s="41">
        <f>IFERROR(IF($D$48=$M$48,AP15*AY$46,AP15*Budsjett!$D$48),0)</f>
        <v>0</v>
      </c>
      <c r="BE15" s="41">
        <f>IFERROR(IF($D$48=$M$48,AQ15*AZ$46,AQ15*Budsjett!$D$48),0)</f>
        <v>0</v>
      </c>
      <c r="BJ15" s="41">
        <f t="shared" si="19"/>
        <v>0</v>
      </c>
      <c r="BK15" s="41">
        <f t="shared" si="19"/>
        <v>0</v>
      </c>
      <c r="BL15" s="41">
        <f t="shared" si="19"/>
        <v>0</v>
      </c>
    </row>
    <row r="16" spans="1:75" ht="15" hidden="1" x14ac:dyDescent="0.25">
      <c r="A16" s="98" t="s">
        <v>75</v>
      </c>
      <c r="B16" s="467">
        <v>63</v>
      </c>
      <c r="C16" s="465"/>
      <c r="D16" s="466"/>
      <c r="E16" s="466"/>
      <c r="F16" s="468"/>
      <c r="G16" s="469"/>
      <c r="H16" s="469"/>
      <c r="I16" s="469"/>
      <c r="J16" s="469"/>
      <c r="K16" s="469"/>
      <c r="L16" s="272">
        <f>SUM(D16:F16)</f>
        <v>0</v>
      </c>
      <c r="M16" s="20">
        <f>SUM(AO16:AQ16)</f>
        <v>0</v>
      </c>
      <c r="N16" s="20">
        <f>IFERROR(SUM(AX16:AZ16),0)</f>
        <v>0</v>
      </c>
      <c r="O16" s="20">
        <f t="shared" si="18"/>
        <v>0</v>
      </c>
      <c r="R16" s="65">
        <f>M4+O40</f>
        <v>0</v>
      </c>
      <c r="AB16" s="19">
        <f>B16</f>
        <v>63</v>
      </c>
      <c r="AC16" s="19">
        <f>IF(Budsjett!B16&gt;0,LOOKUP(Budsjett!B16,Tabeller!$A$4:$B$200),LOOKUP(AB16,Tabeller!$A$4:$B$200))</f>
        <v>615700</v>
      </c>
      <c r="AD16" s="19">
        <f>AC16*Tabeller!$I$33</f>
        <v>645869.29999999993</v>
      </c>
      <c r="AE16" s="19"/>
      <c r="AF16" s="19"/>
      <c r="AG16" s="19"/>
      <c r="AH16" s="19"/>
      <c r="AI16" s="218"/>
      <c r="AJ16" s="218"/>
      <c r="AK16" s="19">
        <f>AI16+(IF(A16="Teknisk adm bistand",Registrering!$D$29,Registrering!$C$29))</f>
        <v>465000</v>
      </c>
      <c r="AL16" s="19">
        <f>AK16/Tabeller!$H$3</f>
        <v>285.6265356265356</v>
      </c>
      <c r="AO16" s="19">
        <f>((D16*Budsjett!$AI16))</f>
        <v>0</v>
      </c>
      <c r="AP16" s="19">
        <f>((E16*Budsjett!$AI16)*(Tabeller!J$33))</f>
        <v>0</v>
      </c>
      <c r="AQ16" s="19">
        <f>((F16*Budsjett!$AI16)*(Tabeller!K$33))</f>
        <v>0</v>
      </c>
      <c r="AR16" s="21"/>
      <c r="AS16" s="21"/>
      <c r="AT16" s="21"/>
      <c r="AU16" s="21"/>
      <c r="AV16" s="21"/>
      <c r="AX16" s="41">
        <f>IFERROR(AO16*Budsjett!$D$47,0)</f>
        <v>0</v>
      </c>
      <c r="AY16" s="41">
        <f>IFERROR(AP16*Budsjett!$D$47,0)</f>
        <v>0</v>
      </c>
      <c r="AZ16" s="41">
        <f>IFERROR(AQ16*Budsjett!$D$47,0)</f>
        <v>0</v>
      </c>
      <c r="BC16" s="41">
        <f>IFERROR(IF($D$48=$M$48,AO16*AX$46,AO16*Budsjett!$D$48),0)</f>
        <v>0</v>
      </c>
      <c r="BD16" s="41">
        <f>IFERROR(IF($D$48=$M$48,AP16*AY$46,AP16*Budsjett!$D$48),0)</f>
        <v>0</v>
      </c>
      <c r="BE16" s="41">
        <f>IFERROR(IF($D$48=$M$48,AQ16*AZ$46,AQ16*Budsjett!$D$48),0)</f>
        <v>0</v>
      </c>
      <c r="BJ16" s="41">
        <f t="shared" si="19"/>
        <v>0</v>
      </c>
      <c r="BK16" s="41">
        <f t="shared" si="19"/>
        <v>0</v>
      </c>
      <c r="BL16" s="41">
        <f t="shared" si="19"/>
        <v>0</v>
      </c>
    </row>
    <row r="17" spans="1:64" ht="15" hidden="1" x14ac:dyDescent="0.25">
      <c r="A17" s="98" t="s">
        <v>76</v>
      </c>
      <c r="B17" s="467">
        <v>63</v>
      </c>
      <c r="C17" s="465"/>
      <c r="D17" s="466"/>
      <c r="E17" s="466"/>
      <c r="F17" s="468"/>
      <c r="G17" s="469"/>
      <c r="H17" s="469"/>
      <c r="I17" s="469"/>
      <c r="J17" s="469"/>
      <c r="K17" s="469"/>
      <c r="L17" s="272">
        <f>SUM(D17:F17)</f>
        <v>0</v>
      </c>
      <c r="M17" s="20">
        <f>SUM(AO17:AQ17)</f>
        <v>0</v>
      </c>
      <c r="N17" s="20">
        <f>IFERROR(SUM(AX17:AZ17),0)</f>
        <v>0</v>
      </c>
      <c r="O17" s="20">
        <f t="shared" si="18"/>
        <v>0</v>
      </c>
      <c r="AB17" s="19">
        <f>B17</f>
        <v>63</v>
      </c>
      <c r="AC17" s="19">
        <f>IF(Budsjett!B17&gt;0,LOOKUP(Budsjett!B17,Tabeller!$A$4:$B$200),LOOKUP(AB17,Tabeller!$A$4:$B$200))</f>
        <v>615700</v>
      </c>
      <c r="AD17" s="19">
        <f>AC17*Tabeller!$I$33</f>
        <v>645869.29999999993</v>
      </c>
      <c r="AE17" s="19"/>
      <c r="AF17" s="19"/>
      <c r="AG17" s="19"/>
      <c r="AH17" s="19"/>
      <c r="AI17" s="218"/>
      <c r="AJ17" s="218"/>
      <c r="AK17" s="19">
        <f>AI17+(IF(A17="Teknisk adm bistand",Registrering!$D$29,Registrering!$C$29))</f>
        <v>465000</v>
      </c>
      <c r="AL17" s="19">
        <f>AK17/Tabeller!$H$3</f>
        <v>285.6265356265356</v>
      </c>
      <c r="AO17" s="19">
        <f>((D17*Budsjett!$AI17))</f>
        <v>0</v>
      </c>
      <c r="AP17" s="19">
        <f>((E17*Budsjett!$AI17)*(Tabeller!J$33))</f>
        <v>0</v>
      </c>
      <c r="AQ17" s="19">
        <f>((F17*Budsjett!$AI17)*(Tabeller!K$33))</f>
        <v>0</v>
      </c>
      <c r="AR17" s="21"/>
      <c r="AS17" s="21"/>
      <c r="AT17" s="21"/>
      <c r="AU17" s="21"/>
      <c r="AV17" s="21"/>
      <c r="AX17" s="41">
        <f>IFERROR(AO17*Budsjett!$D$47,0)</f>
        <v>0</v>
      </c>
      <c r="AY17" s="41">
        <f>IFERROR(AP17*Budsjett!$D$47,0)</f>
        <v>0</v>
      </c>
      <c r="AZ17" s="41">
        <f>IFERROR(AQ17*Budsjett!$D$47,0)</f>
        <v>0</v>
      </c>
      <c r="BC17" s="41">
        <f>IFERROR(IF($D$48=$M$48,AO17*AX$46,AO17*Budsjett!$D$48),0)</f>
        <v>0</v>
      </c>
      <c r="BD17" s="41">
        <f>IFERROR(IF($D$48=$M$48,AP17*AY$46,AP17*Budsjett!$D$48),0)</f>
        <v>0</v>
      </c>
      <c r="BE17" s="41">
        <f>IFERROR(IF($D$48=$M$48,AQ17*AZ$46,AQ17*Budsjett!$D$48),0)</f>
        <v>0</v>
      </c>
      <c r="BJ17" s="41">
        <f t="shared" si="19"/>
        <v>0</v>
      </c>
      <c r="BK17" s="41">
        <f t="shared" si="19"/>
        <v>0</v>
      </c>
      <c r="BL17" s="41">
        <f t="shared" si="19"/>
        <v>0</v>
      </c>
    </row>
    <row r="18" spans="1:64" ht="15" hidden="1" x14ac:dyDescent="0.25">
      <c r="A18" s="98" t="s">
        <v>77</v>
      </c>
      <c r="B18" s="467">
        <v>57</v>
      </c>
      <c r="C18" s="465"/>
      <c r="D18" s="466"/>
      <c r="E18" s="466"/>
      <c r="F18" s="468"/>
      <c r="G18" s="469"/>
      <c r="H18" s="469"/>
      <c r="I18" s="469"/>
      <c r="J18" s="469"/>
      <c r="K18" s="469"/>
      <c r="L18" s="272">
        <f>SUM(D18:F18)</f>
        <v>0</v>
      </c>
      <c r="M18" s="20">
        <f>SUM(AO18:AQ18)</f>
        <v>0</v>
      </c>
      <c r="N18" s="20">
        <f>IFERROR(SUM(AX18:AZ18),0)</f>
        <v>0</v>
      </c>
      <c r="O18" s="20">
        <f t="shared" si="18"/>
        <v>0</v>
      </c>
      <c r="AB18" s="19">
        <f>B18</f>
        <v>57</v>
      </c>
      <c r="AC18" s="19">
        <f>IF(Budsjett!B18&gt;0,LOOKUP(Budsjett!B18,Tabeller!$A$4:$B$200),LOOKUP(AB18,Tabeller!$A$4:$B$200))</f>
        <v>557100</v>
      </c>
      <c r="AD18" s="19">
        <f>AC18*Tabeller!$I$33</f>
        <v>584397.89999999991</v>
      </c>
      <c r="AE18" s="19"/>
      <c r="AF18" s="19"/>
      <c r="AG18" s="19"/>
      <c r="AH18" s="19"/>
      <c r="AI18" s="218"/>
      <c r="AJ18" s="218"/>
      <c r="AK18" s="19">
        <f>AI18+(IF(A18="Teknisk adm bistand",Registrering!$D$29,Registrering!$C$29))</f>
        <v>465000</v>
      </c>
      <c r="AL18" s="19">
        <f>AK18/Tabeller!$H$3</f>
        <v>285.6265356265356</v>
      </c>
      <c r="AO18" s="19">
        <f>((D18*Budsjett!$AI18))</f>
        <v>0</v>
      </c>
      <c r="AP18" s="19">
        <f>((E18*Budsjett!$AI18)*(Tabeller!J$33))</f>
        <v>0</v>
      </c>
      <c r="AQ18" s="19">
        <f>((F18*Budsjett!$AI18)*(Tabeller!K$33))</f>
        <v>0</v>
      </c>
      <c r="AR18" s="21"/>
      <c r="AS18" s="21"/>
      <c r="AT18" s="21"/>
      <c r="AU18" s="21"/>
      <c r="AV18" s="21"/>
      <c r="AX18" s="41">
        <f>IFERROR(AO18*Budsjett!$D$47,0)</f>
        <v>0</v>
      </c>
      <c r="AY18" s="41">
        <f>IFERROR(AP18*Budsjett!$D$47,0)</f>
        <v>0</v>
      </c>
      <c r="AZ18" s="41">
        <f>IFERROR(AQ18*Budsjett!$D$47,0)</f>
        <v>0</v>
      </c>
      <c r="BC18" s="41">
        <f>IFERROR(IF($D$48=$M$48,AO18*AX$46,AO18*Budsjett!$D$48),0)</f>
        <v>0</v>
      </c>
      <c r="BD18" s="41">
        <f>IFERROR(IF($D$48=$M$48,AP18*AY$46,AP18*Budsjett!$D$48),0)</f>
        <v>0</v>
      </c>
      <c r="BE18" s="41">
        <f>IFERROR(IF($D$48=$M$48,AQ18*AZ$46,AQ18*Budsjett!$D$48),0)</f>
        <v>0</v>
      </c>
      <c r="BJ18" s="41">
        <f t="shared" si="19"/>
        <v>0</v>
      </c>
      <c r="BK18" s="41">
        <f t="shared" si="19"/>
        <v>0</v>
      </c>
      <c r="BL18" s="41">
        <f t="shared" si="19"/>
        <v>0</v>
      </c>
    </row>
    <row r="19" spans="1:64" ht="15" hidden="1" x14ac:dyDescent="0.25">
      <c r="A19" s="28" t="s">
        <v>66</v>
      </c>
      <c r="B19" s="28"/>
      <c r="C19" s="29"/>
      <c r="D19" s="102">
        <f t="shared" ref="D19:O19" si="20">SUM(D14:D18)</f>
        <v>0</v>
      </c>
      <c r="E19" s="102">
        <f t="shared" si="20"/>
        <v>0</v>
      </c>
      <c r="F19" s="270">
        <f t="shared" si="20"/>
        <v>0</v>
      </c>
      <c r="G19" s="300"/>
      <c r="H19" s="300"/>
      <c r="I19" s="300"/>
      <c r="J19" s="300"/>
      <c r="K19" s="300"/>
      <c r="L19" s="274">
        <f t="shared" si="20"/>
        <v>0</v>
      </c>
      <c r="M19" s="35">
        <f t="shared" si="20"/>
        <v>0</v>
      </c>
      <c r="N19" s="35">
        <f t="shared" si="20"/>
        <v>0</v>
      </c>
      <c r="O19" s="35">
        <f t="shared" si="20"/>
        <v>0</v>
      </c>
      <c r="AI19" s="216"/>
      <c r="AJ19" s="216"/>
      <c r="AO19" s="23">
        <f t="shared" ref="AO19:AQ19" si="21">SUM(AO14:AO18)</f>
        <v>0</v>
      </c>
      <c r="AP19" s="23">
        <f t="shared" si="21"/>
        <v>0</v>
      </c>
      <c r="AQ19" s="23">
        <f t="shared" si="21"/>
        <v>0</v>
      </c>
      <c r="AR19" s="214"/>
      <c r="AS19" s="214"/>
      <c r="AT19" s="214"/>
      <c r="AU19" s="214"/>
      <c r="AV19" s="214"/>
      <c r="AW19" s="62">
        <f>SUM(AO19:AQ19)</f>
        <v>0</v>
      </c>
      <c r="AX19" s="41">
        <f t="shared" ref="AX19:AZ19" si="22">SUM(AX14:AX18)</f>
        <v>0</v>
      </c>
      <c r="AY19" s="41">
        <f t="shared" si="22"/>
        <v>0</v>
      </c>
      <c r="AZ19" s="41">
        <f t="shared" si="22"/>
        <v>0</v>
      </c>
      <c r="BC19" s="41">
        <f t="shared" ref="BC19:BD19" si="23">SUM(BC14:BC18)</f>
        <v>0</v>
      </c>
      <c r="BD19" s="41">
        <f t="shared" si="23"/>
        <v>0</v>
      </c>
      <c r="BE19" s="41">
        <f t="shared" ref="BE19" si="24">SUM(BE14:BE18)</f>
        <v>0</v>
      </c>
      <c r="BF19" s="62"/>
      <c r="BJ19" s="41">
        <f t="shared" ref="BJ19:BL19" si="25">SUM(BJ14:BJ18)</f>
        <v>0</v>
      </c>
      <c r="BK19" s="41">
        <f t="shared" si="25"/>
        <v>0</v>
      </c>
      <c r="BL19" s="41">
        <f t="shared" si="25"/>
        <v>0</v>
      </c>
    </row>
    <row r="20" spans="1:64" ht="21" hidden="1" x14ac:dyDescent="0.35">
      <c r="A20" s="59" t="s">
        <v>78</v>
      </c>
      <c r="B20" s="45"/>
      <c r="C20" s="21"/>
      <c r="D20" s="61" t="s">
        <v>68</v>
      </c>
      <c r="E20" s="21"/>
      <c r="F20" s="21"/>
      <c r="G20" s="21"/>
      <c r="H20" s="21"/>
      <c r="I20" s="21"/>
      <c r="J20" s="21"/>
      <c r="K20" s="21"/>
      <c r="L20" s="21"/>
      <c r="M20" s="21"/>
      <c r="N20" s="21"/>
      <c r="O20" s="21"/>
      <c r="Y20" s="21"/>
      <c r="Z20" s="21"/>
      <c r="AA20" s="21"/>
      <c r="AB20" s="21"/>
      <c r="AC20" s="21"/>
      <c r="AE20" s="21"/>
      <c r="AF20" s="21"/>
      <c r="AG20" s="21"/>
      <c r="AH20" s="21"/>
      <c r="AI20" s="219"/>
      <c r="AJ20" s="219"/>
      <c r="AK20" s="21"/>
      <c r="AL20" s="21"/>
      <c r="AM20" s="21"/>
      <c r="AN20" s="21"/>
      <c r="AO20" s="21"/>
      <c r="AP20" s="21"/>
      <c r="AQ20" s="21"/>
      <c r="AR20" s="21"/>
      <c r="AS20" s="21"/>
      <c r="AT20" s="21"/>
      <c r="AU20" s="21"/>
      <c r="AV20" s="21"/>
    </row>
    <row r="21" spans="1:64" ht="15" hidden="1" x14ac:dyDescent="0.25">
      <c r="A21" s="86" t="s">
        <v>79</v>
      </c>
      <c r="B21" s="86" t="s">
        <v>70</v>
      </c>
      <c r="C21" s="86" t="s">
        <v>50</v>
      </c>
      <c r="D21" s="87">
        <f>D13</f>
        <v>2024</v>
      </c>
      <c r="E21" s="87">
        <f>E13</f>
        <v>2025</v>
      </c>
      <c r="F21" s="269">
        <f>F13</f>
        <v>2026</v>
      </c>
      <c r="G21" s="299"/>
      <c r="H21" s="299"/>
      <c r="I21" s="299"/>
      <c r="J21" s="299"/>
      <c r="K21" s="299"/>
      <c r="L21" s="271" t="s">
        <v>66</v>
      </c>
      <c r="M21" s="88" t="s">
        <v>52</v>
      </c>
      <c r="N21" s="88" t="s">
        <v>53</v>
      </c>
      <c r="O21" s="88" t="s">
        <v>54</v>
      </c>
      <c r="AB21" s="63" t="s">
        <v>71</v>
      </c>
      <c r="AC21" s="64" t="s">
        <v>55</v>
      </c>
      <c r="AD21" s="64" t="s">
        <v>56</v>
      </c>
      <c r="AE21" s="64"/>
      <c r="AF21" s="64"/>
      <c r="AG21" s="64"/>
      <c r="AH21" s="64"/>
      <c r="AI21" s="217"/>
      <c r="AJ21" s="217"/>
      <c r="AK21" s="64" t="s">
        <v>63</v>
      </c>
      <c r="AL21" s="64" t="s">
        <v>64</v>
      </c>
      <c r="AO21" s="23">
        <f>D21</f>
        <v>2024</v>
      </c>
      <c r="AP21" s="23">
        <f>E21</f>
        <v>2025</v>
      </c>
      <c r="AQ21" s="23">
        <f>F21</f>
        <v>2026</v>
      </c>
      <c r="AR21" s="214"/>
      <c r="AS21" s="214"/>
      <c r="AT21" s="214"/>
      <c r="AU21" s="214"/>
      <c r="AV21" s="214"/>
      <c r="AX21" s="41">
        <f>AO21</f>
        <v>2024</v>
      </c>
      <c r="AY21" s="41">
        <f>AP21</f>
        <v>2025</v>
      </c>
      <c r="AZ21" s="41">
        <f>AQ21</f>
        <v>2026</v>
      </c>
      <c r="BC21" s="41">
        <f>AX21</f>
        <v>2024</v>
      </c>
      <c r="BD21" s="41">
        <f>AY21</f>
        <v>2025</v>
      </c>
      <c r="BE21" s="41">
        <f>AZ21</f>
        <v>2026</v>
      </c>
      <c r="BJ21" s="41" t="e">
        <f>#REF!</f>
        <v>#REF!</v>
      </c>
      <c r="BK21" s="41" t="e">
        <f>#REF!</f>
        <v>#REF!</v>
      </c>
      <c r="BL21" s="41" t="e">
        <f>#REF!</f>
        <v>#REF!</v>
      </c>
    </row>
    <row r="22" spans="1:64" ht="15" hidden="1" x14ac:dyDescent="0.25">
      <c r="A22" s="98" t="s">
        <v>72</v>
      </c>
      <c r="B22" s="471">
        <v>80</v>
      </c>
      <c r="C22" s="465"/>
      <c r="D22" s="466"/>
      <c r="E22" s="466"/>
      <c r="F22" s="468"/>
      <c r="G22" s="469"/>
      <c r="H22" s="469"/>
      <c r="I22" s="469"/>
      <c r="J22" s="469"/>
      <c r="K22" s="469"/>
      <c r="L22" s="272">
        <f>SUM(D22:F22)</f>
        <v>0</v>
      </c>
      <c r="M22" s="20">
        <f>SUM(AO22:AQ22)</f>
        <v>0</v>
      </c>
      <c r="N22" s="20">
        <f>IFERROR(SUM(AX22:AZ22),0)</f>
        <v>0</v>
      </c>
      <c r="O22" s="20">
        <f t="shared" ref="O22:O26" si="26">SUM(M22:N22)</f>
        <v>0</v>
      </c>
      <c r="AB22" s="19">
        <f>B22</f>
        <v>80</v>
      </c>
      <c r="AC22" s="19">
        <f>IF(Budsjett!B22&gt;0,LOOKUP(Budsjett!B22,Tabeller!$A$4:$B$200),LOOKUP(AB22,Tabeller!$A$4:$B$200))</f>
        <v>870900</v>
      </c>
      <c r="AD22" s="19">
        <f>AC22*Tabeller!$I$33</f>
        <v>913574.1</v>
      </c>
      <c r="AE22" s="19"/>
      <c r="AF22" s="19"/>
      <c r="AG22" s="19"/>
      <c r="AH22" s="19"/>
      <c r="AI22" s="218"/>
      <c r="AJ22" s="218"/>
      <c r="AK22" s="19">
        <f>AI22+(IF(A22="Teknisk adm bistand",Registrering!$D$29,Registrering!$C$29))</f>
        <v>465000</v>
      </c>
      <c r="AL22" s="19">
        <f>AK22/Tabeller!$H$3</f>
        <v>285.6265356265356</v>
      </c>
      <c r="AM22" s="62"/>
      <c r="AO22" s="19">
        <f>((D22*Budsjett!$AI22))</f>
        <v>0</v>
      </c>
      <c r="AP22" s="19">
        <f>((E22*Budsjett!$AI22)*(Tabeller!J$33))</f>
        <v>0</v>
      </c>
      <c r="AQ22" s="19">
        <f>((F22*Budsjett!$AI22)*(Tabeller!K$33))</f>
        <v>0</v>
      </c>
      <c r="AR22" s="21"/>
      <c r="AS22" s="21"/>
      <c r="AT22" s="21"/>
      <c r="AU22" s="21"/>
      <c r="AV22" s="21"/>
      <c r="AX22" s="41">
        <f>IFERROR(AO22*Budsjett!$D$47,0)</f>
        <v>0</v>
      </c>
      <c r="AY22" s="41">
        <f>IFERROR(AP22*Budsjett!$D$47,0)</f>
        <v>0</v>
      </c>
      <c r="AZ22" s="41">
        <f>IFERROR(AQ22*Budsjett!$D$47,0)</f>
        <v>0</v>
      </c>
      <c r="BJ22" s="41">
        <f t="shared" ref="BJ22:BL26" si="27">AX22</f>
        <v>0</v>
      </c>
      <c r="BK22" s="41">
        <f t="shared" si="27"/>
        <v>0</v>
      </c>
      <c r="BL22" s="41">
        <f t="shared" si="27"/>
        <v>0</v>
      </c>
    </row>
    <row r="23" spans="1:64" ht="15" hidden="1" x14ac:dyDescent="0.25">
      <c r="A23" s="98" t="s">
        <v>80</v>
      </c>
      <c r="B23" s="471">
        <v>73</v>
      </c>
      <c r="C23" s="465"/>
      <c r="D23" s="466"/>
      <c r="E23" s="466"/>
      <c r="F23" s="468"/>
      <c r="G23" s="469"/>
      <c r="H23" s="469"/>
      <c r="I23" s="469"/>
      <c r="J23" s="469"/>
      <c r="K23" s="469"/>
      <c r="L23" s="272">
        <f>SUM(D23:F23)</f>
        <v>0</v>
      </c>
      <c r="M23" s="20">
        <f>SUM(AO23:AQ23)</f>
        <v>0</v>
      </c>
      <c r="N23" s="20">
        <f>IFERROR(SUM(AX23:AZ23),0)</f>
        <v>0</v>
      </c>
      <c r="O23" s="20">
        <f t="shared" si="26"/>
        <v>0</v>
      </c>
      <c r="AB23" s="19">
        <f>B23</f>
        <v>73</v>
      </c>
      <c r="AC23" s="19">
        <f>IF(Budsjett!B23&gt;0,LOOKUP(Budsjett!B23,Tabeller!$A$4:$B$200),LOOKUP(AB23,Tabeller!$A$4:$B$200))</f>
        <v>732300</v>
      </c>
      <c r="AD23" s="19">
        <f>AC23*Tabeller!$I$33</f>
        <v>768182.7</v>
      </c>
      <c r="AE23" s="19"/>
      <c r="AF23" s="19"/>
      <c r="AG23" s="19"/>
      <c r="AH23" s="19"/>
      <c r="AI23" s="218"/>
      <c r="AJ23" s="218"/>
      <c r="AK23" s="19">
        <f>AI23+(IF(A23="Teknisk adm bistand",Registrering!$D$29,Registrering!$C$29))</f>
        <v>142000</v>
      </c>
      <c r="AL23" s="19">
        <f>AK23/Tabeller!$H$3</f>
        <v>87.223587223587216</v>
      </c>
      <c r="AM23" s="62"/>
      <c r="AO23" s="19">
        <f>((D23*Budsjett!$AI23))</f>
        <v>0</v>
      </c>
      <c r="AP23" s="19">
        <f>((E23*Budsjett!$AI23)*(Tabeller!J$33))</f>
        <v>0</v>
      </c>
      <c r="AQ23" s="19">
        <f>((F23*Budsjett!$AI23)*(Tabeller!K$33))</f>
        <v>0</v>
      </c>
      <c r="AR23" s="21"/>
      <c r="AS23" s="21"/>
      <c r="AT23" s="21"/>
      <c r="AU23" s="21"/>
      <c r="AV23" s="21"/>
      <c r="AX23" s="41">
        <f>IFERROR(AO23*Budsjett!$D$47,0)</f>
        <v>0</v>
      </c>
      <c r="AY23" s="41">
        <f>IFERROR(AP23*Budsjett!$D$47,0)</f>
        <v>0</v>
      </c>
      <c r="AZ23" s="41">
        <f>IFERROR(AQ23*Budsjett!$D$47,0)</f>
        <v>0</v>
      </c>
      <c r="BJ23" s="41">
        <f t="shared" si="27"/>
        <v>0</v>
      </c>
      <c r="BK23" s="41">
        <f t="shared" si="27"/>
        <v>0</v>
      </c>
      <c r="BL23" s="41">
        <f t="shared" si="27"/>
        <v>0</v>
      </c>
    </row>
    <row r="24" spans="1:64" ht="15" hidden="1" x14ac:dyDescent="0.25">
      <c r="A24" s="98" t="s">
        <v>75</v>
      </c>
      <c r="B24" s="471">
        <v>63</v>
      </c>
      <c r="C24" s="465"/>
      <c r="D24" s="466"/>
      <c r="E24" s="466"/>
      <c r="F24" s="468"/>
      <c r="G24" s="469"/>
      <c r="H24" s="469"/>
      <c r="I24" s="469"/>
      <c r="J24" s="469"/>
      <c r="K24" s="469"/>
      <c r="L24" s="272">
        <f>SUM(D24:F24)</f>
        <v>0</v>
      </c>
      <c r="M24" s="20">
        <f>SUM(AO24:AQ24)</f>
        <v>0</v>
      </c>
      <c r="N24" s="20">
        <f>IFERROR(SUM(AX24:AZ24),0)</f>
        <v>0</v>
      </c>
      <c r="O24" s="20">
        <f t="shared" si="26"/>
        <v>0</v>
      </c>
      <c r="AB24" s="19">
        <f>B24</f>
        <v>63</v>
      </c>
      <c r="AC24" s="19">
        <f>IF(Budsjett!B24&gt;0,LOOKUP(Budsjett!B24,Tabeller!$A$4:$B$200),LOOKUP(AB24,Tabeller!$A$4:$B$200))</f>
        <v>615700</v>
      </c>
      <c r="AD24" s="19">
        <f>AC24*Tabeller!$I$33</f>
        <v>645869.29999999993</v>
      </c>
      <c r="AE24" s="19"/>
      <c r="AF24" s="19"/>
      <c r="AG24" s="19"/>
      <c r="AH24" s="19"/>
      <c r="AI24" s="218"/>
      <c r="AJ24" s="218"/>
      <c r="AK24" s="19">
        <f>AI24+(IF(A24="Teknisk adm bistand",Registrering!$D$29,Registrering!$C$29))</f>
        <v>465000</v>
      </c>
      <c r="AL24" s="19">
        <f>AK24/Tabeller!$H$3</f>
        <v>285.6265356265356</v>
      </c>
      <c r="AM24" s="62"/>
      <c r="AO24" s="19">
        <f>((D24*Budsjett!$AI24))</f>
        <v>0</v>
      </c>
      <c r="AP24" s="19">
        <f>((E24*Budsjett!$AI24)*(Tabeller!J$33))</f>
        <v>0</v>
      </c>
      <c r="AQ24" s="19">
        <f>((F24*Budsjett!$AI24)*(Tabeller!K$33))</f>
        <v>0</v>
      </c>
      <c r="AR24" s="21"/>
      <c r="AS24" s="21"/>
      <c r="AT24" s="21"/>
      <c r="AU24" s="21"/>
      <c r="AV24" s="21"/>
      <c r="AX24" s="41">
        <f>IFERROR(AO24*Budsjett!$D$47,0)</f>
        <v>0</v>
      </c>
      <c r="AY24" s="41">
        <f>IFERROR(AP24*Budsjett!$D$47,0)</f>
        <v>0</v>
      </c>
      <c r="AZ24" s="41">
        <f>IFERROR(AQ24*Budsjett!$D$47,0)</f>
        <v>0</v>
      </c>
      <c r="BJ24" s="41">
        <f t="shared" si="27"/>
        <v>0</v>
      </c>
      <c r="BK24" s="41">
        <f t="shared" si="27"/>
        <v>0</v>
      </c>
      <c r="BL24" s="41">
        <f t="shared" si="27"/>
        <v>0</v>
      </c>
    </row>
    <row r="25" spans="1:64" ht="15" hidden="1" x14ac:dyDescent="0.25">
      <c r="A25" s="98" t="s">
        <v>80</v>
      </c>
      <c r="B25" s="471">
        <v>50</v>
      </c>
      <c r="C25" s="465"/>
      <c r="D25" s="466"/>
      <c r="E25" s="466"/>
      <c r="F25" s="468"/>
      <c r="G25" s="469"/>
      <c r="H25" s="469"/>
      <c r="I25" s="469"/>
      <c r="J25" s="469"/>
      <c r="K25" s="469"/>
      <c r="L25" s="272">
        <f>SUM(D25:F25)</f>
        <v>0</v>
      </c>
      <c r="M25" s="20">
        <f>SUM(AO25:AQ25)</f>
        <v>0</v>
      </c>
      <c r="N25" s="20">
        <f>IFERROR(SUM(AX25:AZ25),0)</f>
        <v>0</v>
      </c>
      <c r="O25" s="20">
        <f t="shared" si="26"/>
        <v>0</v>
      </c>
      <c r="AB25" s="19">
        <f>B25</f>
        <v>50</v>
      </c>
      <c r="AC25" s="19">
        <f>IF(Budsjett!B25&gt;0,LOOKUP(Budsjett!B25,Tabeller!$A$4:$B$200),LOOKUP(AB25,Tabeller!$A$4:$B$200))</f>
        <v>502300</v>
      </c>
      <c r="AD25" s="19">
        <f>AC25*Tabeller!$I$33</f>
        <v>526912.69999999995</v>
      </c>
      <c r="AE25" s="19"/>
      <c r="AF25" s="19"/>
      <c r="AG25" s="19"/>
      <c r="AH25" s="19"/>
      <c r="AI25" s="218"/>
      <c r="AJ25" s="218"/>
      <c r="AK25" s="19">
        <f>AI25+(IF(A25="Teknisk adm bistand",Registrering!$D$29,Registrering!$C$29))</f>
        <v>142000</v>
      </c>
      <c r="AL25" s="19">
        <f>AK25/Tabeller!$H$3</f>
        <v>87.223587223587216</v>
      </c>
      <c r="AM25" s="62"/>
      <c r="AO25" s="19">
        <f>((D25*Budsjett!$AI25))</f>
        <v>0</v>
      </c>
      <c r="AP25" s="19">
        <f>((E25*Budsjett!$AI25)*(Tabeller!J$33))</f>
        <v>0</v>
      </c>
      <c r="AQ25" s="19">
        <f>((F25*Budsjett!$AI25)*(Tabeller!K$33))</f>
        <v>0</v>
      </c>
      <c r="AR25" s="21"/>
      <c r="AS25" s="21"/>
      <c r="AT25" s="21"/>
      <c r="AU25" s="21"/>
      <c r="AV25" s="21"/>
      <c r="AX25" s="41">
        <f>IFERROR(AO25*Budsjett!$D$47,0)</f>
        <v>0</v>
      </c>
      <c r="AY25" s="41">
        <f>IFERROR(AP25*Budsjett!$D$47,0)</f>
        <v>0</v>
      </c>
      <c r="AZ25" s="41">
        <f>IFERROR(AQ25*Budsjett!$D$47,0)</f>
        <v>0</v>
      </c>
      <c r="BJ25" s="41">
        <f t="shared" si="27"/>
        <v>0</v>
      </c>
      <c r="BK25" s="41">
        <f t="shared" si="27"/>
        <v>0</v>
      </c>
      <c r="BL25" s="41">
        <f t="shared" si="27"/>
        <v>0</v>
      </c>
    </row>
    <row r="26" spans="1:64" ht="15" hidden="1" x14ac:dyDescent="0.25">
      <c r="A26" s="98" t="s">
        <v>81</v>
      </c>
      <c r="B26" s="471">
        <v>55</v>
      </c>
      <c r="C26" s="465"/>
      <c r="D26" s="466"/>
      <c r="E26" s="466"/>
      <c r="F26" s="468"/>
      <c r="G26" s="469"/>
      <c r="H26" s="469"/>
      <c r="I26" s="469"/>
      <c r="J26" s="469"/>
      <c r="K26" s="469"/>
      <c r="L26" s="272">
        <f>SUM(D26:F26)</f>
        <v>0</v>
      </c>
      <c r="M26" s="20">
        <f>SUM(AO26:AQ26)</f>
        <v>0</v>
      </c>
      <c r="N26" s="20">
        <f>IFERROR(SUM(AX26:AZ26),0)</f>
        <v>0</v>
      </c>
      <c r="O26" s="20">
        <f t="shared" si="26"/>
        <v>0</v>
      </c>
      <c r="AB26" s="19">
        <f>B26</f>
        <v>55</v>
      </c>
      <c r="AC26" s="19">
        <f>IF(Budsjett!B26&gt;0,LOOKUP(Budsjett!B26,Tabeller!$A$4:$B$200),LOOKUP(AB26,Tabeller!$A$4:$B$200))</f>
        <v>540500</v>
      </c>
      <c r="AD26" s="19">
        <f>AC26*Tabeller!$I$33</f>
        <v>566984.5</v>
      </c>
      <c r="AE26" s="19"/>
      <c r="AF26" s="19"/>
      <c r="AG26" s="19"/>
      <c r="AH26" s="19"/>
      <c r="AI26" s="218"/>
      <c r="AJ26" s="218"/>
      <c r="AK26" s="19">
        <f>AI26+(IF(A26="Teknisk adm bistand",Registrering!$D$29,Registrering!$C$29))</f>
        <v>465000</v>
      </c>
      <c r="AL26" s="19">
        <f>AK26/Tabeller!$H$3</f>
        <v>285.6265356265356</v>
      </c>
      <c r="AM26" s="62"/>
      <c r="AO26" s="19">
        <f>((D26*Budsjett!$AI26))</f>
        <v>0</v>
      </c>
      <c r="AP26" s="19">
        <f>((E26*Budsjett!$AI26)*(Tabeller!J$33))</f>
        <v>0</v>
      </c>
      <c r="AQ26" s="19">
        <f>((F26*Budsjett!$AI26)*(Tabeller!K$33))</f>
        <v>0</v>
      </c>
      <c r="AR26" s="21"/>
      <c r="AS26" s="21"/>
      <c r="AT26" s="21"/>
      <c r="AU26" s="21"/>
      <c r="AV26" s="21"/>
      <c r="AX26" s="41">
        <f>IFERROR(AO26*Budsjett!$D$47,0)</f>
        <v>0</v>
      </c>
      <c r="AY26" s="41">
        <f>IFERROR(AP26*Budsjett!$D$47,0)</f>
        <v>0</v>
      </c>
      <c r="AZ26" s="41">
        <f>IFERROR(AQ26*Budsjett!$D$47,0)</f>
        <v>0</v>
      </c>
      <c r="BJ26" s="41">
        <f t="shared" si="27"/>
        <v>0</v>
      </c>
      <c r="BK26" s="41">
        <f t="shared" si="27"/>
        <v>0</v>
      </c>
      <c r="BL26" s="41">
        <f t="shared" si="27"/>
        <v>0</v>
      </c>
    </row>
    <row r="27" spans="1:64" ht="15" hidden="1" x14ac:dyDescent="0.25">
      <c r="A27" s="28" t="s">
        <v>66</v>
      </c>
      <c r="B27" s="28"/>
      <c r="C27" s="29"/>
      <c r="D27" s="102">
        <f>SUM(D22:D26)</f>
        <v>0</v>
      </c>
      <c r="E27" s="102">
        <f>SUM(E22:E26)</f>
        <v>0</v>
      </c>
      <c r="F27" s="270">
        <f>SUM(F22:F26)</f>
        <v>0</v>
      </c>
      <c r="G27" s="300"/>
      <c r="H27" s="300"/>
      <c r="I27" s="300"/>
      <c r="J27" s="300"/>
      <c r="K27" s="300"/>
      <c r="L27" s="274">
        <f t="shared" ref="L27:O27" si="28">SUM(L22:L26)</f>
        <v>0</v>
      </c>
      <c r="M27" s="35">
        <f t="shared" si="28"/>
        <v>0</v>
      </c>
      <c r="N27" s="35">
        <f t="shared" si="28"/>
        <v>0</v>
      </c>
      <c r="O27" s="35">
        <f t="shared" si="28"/>
        <v>0</v>
      </c>
      <c r="AI27" s="216"/>
      <c r="AJ27" s="216"/>
      <c r="AO27" s="23">
        <f t="shared" ref="AO27:AQ27" si="29">SUM(AO22:AO26)</f>
        <v>0</v>
      </c>
      <c r="AP27" s="23">
        <f t="shared" si="29"/>
        <v>0</v>
      </c>
      <c r="AQ27" s="23">
        <f t="shared" si="29"/>
        <v>0</v>
      </c>
      <c r="AR27" s="214"/>
      <c r="AS27" s="214"/>
      <c r="AT27" s="214"/>
      <c r="AU27" s="214"/>
      <c r="AV27" s="214"/>
      <c r="AW27" s="62">
        <f>SUM(AO27:AQ27)</f>
        <v>0</v>
      </c>
      <c r="AX27" s="41">
        <f t="shared" ref="AX27:AZ27" si="30">SUM(AX22:AX26)</f>
        <v>0</v>
      </c>
      <c r="AY27" s="41">
        <f t="shared" si="30"/>
        <v>0</v>
      </c>
      <c r="AZ27" s="41">
        <f t="shared" si="30"/>
        <v>0</v>
      </c>
      <c r="BC27" s="41">
        <f t="shared" ref="BC27:BD27" si="31">SUM(BC22:BC26)</f>
        <v>0</v>
      </c>
      <c r="BD27" s="41">
        <f t="shared" si="31"/>
        <v>0</v>
      </c>
      <c r="BE27" s="41">
        <f t="shared" ref="BE27" si="32">SUM(BE22:BE26)</f>
        <v>0</v>
      </c>
      <c r="BJ27" s="41">
        <f t="shared" ref="BJ27:BL27" si="33">SUM(BJ22:BJ26)</f>
        <v>0</v>
      </c>
      <c r="BK27" s="41">
        <f t="shared" si="33"/>
        <v>0</v>
      </c>
      <c r="BL27" s="41">
        <f t="shared" si="33"/>
        <v>0</v>
      </c>
    </row>
    <row r="28" spans="1:64" ht="21" hidden="1" x14ac:dyDescent="0.35">
      <c r="A28" s="59" t="s">
        <v>82</v>
      </c>
      <c r="B28" s="45"/>
      <c r="C28" s="59"/>
      <c r="D28" s="61" t="s">
        <v>83</v>
      </c>
      <c r="M28" s="43"/>
      <c r="AI28" s="216"/>
      <c r="AJ28" s="216"/>
    </row>
    <row r="29" spans="1:64" ht="15" hidden="1" x14ac:dyDescent="0.25">
      <c r="A29" s="86"/>
      <c r="B29" s="86" t="s">
        <v>70</v>
      </c>
      <c r="C29" s="86" t="s">
        <v>50</v>
      </c>
      <c r="D29" s="87">
        <f>D21</f>
        <v>2024</v>
      </c>
      <c r="E29" s="87">
        <f t="shared" ref="E29:F29" si="34">E21</f>
        <v>2025</v>
      </c>
      <c r="F29" s="269">
        <f t="shared" si="34"/>
        <v>2026</v>
      </c>
      <c r="G29" s="299"/>
      <c r="H29" s="299"/>
      <c r="I29" s="299"/>
      <c r="J29" s="299"/>
      <c r="K29" s="299"/>
      <c r="L29" s="271" t="s">
        <v>66</v>
      </c>
      <c r="M29" s="88" t="s">
        <v>84</v>
      </c>
      <c r="N29" s="88" t="s">
        <v>53</v>
      </c>
      <c r="O29" s="88" t="s">
        <v>54</v>
      </c>
      <c r="AB29" s="63" t="s">
        <v>71</v>
      </c>
      <c r="AC29" s="64" t="s">
        <v>55</v>
      </c>
      <c r="AD29" s="64" t="s">
        <v>56</v>
      </c>
      <c r="AE29" s="64"/>
      <c r="AF29" s="64"/>
      <c r="AG29" s="64"/>
      <c r="AH29" s="64"/>
      <c r="AI29" s="217"/>
      <c r="AJ29" s="217"/>
      <c r="AK29" s="64" t="s">
        <v>63</v>
      </c>
      <c r="AO29" s="23">
        <f>D29</f>
        <v>2024</v>
      </c>
      <c r="AP29" s="23">
        <f>E29</f>
        <v>2025</v>
      </c>
      <c r="AQ29" s="23">
        <f>F29</f>
        <v>2026</v>
      </c>
      <c r="AR29" s="214"/>
      <c r="AS29" s="214"/>
      <c r="AT29" s="214"/>
      <c r="AU29" s="214"/>
      <c r="AV29" s="214"/>
      <c r="AX29" s="41">
        <f>AO29</f>
        <v>2024</v>
      </c>
      <c r="AY29" s="41">
        <f>AP29</f>
        <v>2025</v>
      </c>
      <c r="AZ29" s="41">
        <f>AQ29</f>
        <v>2026</v>
      </c>
      <c r="BC29" s="41">
        <f>AX29</f>
        <v>2024</v>
      </c>
      <c r="BD29" s="41">
        <f>AY29</f>
        <v>2025</v>
      </c>
      <c r="BE29" s="41">
        <f>AZ29</f>
        <v>2026</v>
      </c>
      <c r="BJ29" s="41" t="e">
        <f>#REF!</f>
        <v>#REF!</v>
      </c>
      <c r="BK29" s="41" t="e">
        <f>#REF!</f>
        <v>#REF!</v>
      </c>
      <c r="BL29" s="41" t="e">
        <f>#REF!</f>
        <v>#REF!</v>
      </c>
    </row>
    <row r="30" spans="1:64" ht="15" hidden="1" x14ac:dyDescent="0.25">
      <c r="A30" s="98" t="s">
        <v>85</v>
      </c>
      <c r="B30" s="471">
        <v>50</v>
      </c>
      <c r="C30" s="465"/>
      <c r="D30" s="472"/>
      <c r="E30" s="472"/>
      <c r="F30" s="473"/>
      <c r="G30" s="474"/>
      <c r="H30" s="474"/>
      <c r="I30" s="474"/>
      <c r="J30" s="474"/>
      <c r="K30" s="474"/>
      <c r="L30" s="272">
        <f>SUM(D30:F30)</f>
        <v>0</v>
      </c>
      <c r="M30" s="20">
        <f>SUM(AO30:AQ30)</f>
        <v>0</v>
      </c>
      <c r="N30" s="20">
        <f>IFERROR(SUM(AX30:AZ30),0)</f>
        <v>0</v>
      </c>
      <c r="O30" s="20">
        <f t="shared" ref="O30:O32" si="35">SUM(M30:N30)</f>
        <v>0</v>
      </c>
      <c r="AB30" s="19">
        <f>B30</f>
        <v>50</v>
      </c>
      <c r="AC30" s="19">
        <f>IF(Budsjett!B30&gt;0,LOOKUP(Budsjett!B30,Tabeller!$C$4:$D$200),LOOKUP(AB30,Tabeller!$A$4:$B$200))</f>
        <v>226.66666666666666</v>
      </c>
      <c r="AD30" s="19">
        <f>AC30*Tabeller!$I$33</f>
        <v>237.77333333333331</v>
      </c>
      <c r="AE30" s="19"/>
      <c r="AF30" s="19"/>
      <c r="AG30" s="19"/>
      <c r="AH30" s="19"/>
      <c r="AI30" s="218"/>
      <c r="AJ30" s="218"/>
      <c r="AK30" s="19">
        <f>AI30+(Registrering!$C$29/Tabeller!$H$3)</f>
        <v>285.6265356265356</v>
      </c>
      <c r="AO30" s="19">
        <f>((D30*Budsjett!$AI30)*(Tabeller!I$35))</f>
        <v>0</v>
      </c>
      <c r="AP30" s="19">
        <f>((E30*Budsjett!$AI30)*(Tabeller!J$33))</f>
        <v>0</v>
      </c>
      <c r="AQ30" s="19">
        <f>((F30*Budsjett!$AI30)*(Tabeller!K$33))</f>
        <v>0</v>
      </c>
      <c r="AR30" s="21"/>
      <c r="AS30" s="21"/>
      <c r="AT30" s="21"/>
      <c r="AU30" s="21"/>
      <c r="AV30" s="21"/>
      <c r="AX30" s="41">
        <f>IFERROR(AO30*Budsjett!$D$47,0)</f>
        <v>0</v>
      </c>
      <c r="AY30" s="41">
        <f>IFERROR(AP30*Budsjett!$D$47,0)</f>
        <v>0</v>
      </c>
      <c r="AZ30" s="41">
        <f>IFERROR(AQ30*Budsjett!$D$47,0)</f>
        <v>0</v>
      </c>
      <c r="BC30" s="41">
        <f>IFERROR(IF($D$48=$M$48,AO30*AX$46,AO30*Budsjett!$D$48),0)</f>
        <v>0</v>
      </c>
      <c r="BD30" s="41">
        <f>IFERROR(IF($D$48=$M$48,AP30*AY$46,AP30*Budsjett!$D$48),0)</f>
        <v>0</v>
      </c>
      <c r="BE30" s="41">
        <f>IFERROR(IF($D$48=$M$48,AQ30*AZ$46,AQ30*Budsjett!$D$48),0)</f>
        <v>0</v>
      </c>
      <c r="BJ30" s="41">
        <f t="shared" ref="BJ30:BL32" si="36">AX30-BC30</f>
        <v>0</v>
      </c>
      <c r="BK30" s="41">
        <f t="shared" si="36"/>
        <v>0</v>
      </c>
      <c r="BL30" s="41">
        <f t="shared" si="36"/>
        <v>0</v>
      </c>
    </row>
    <row r="31" spans="1:64" ht="15" hidden="1" x14ac:dyDescent="0.25">
      <c r="A31" s="98" t="s">
        <v>85</v>
      </c>
      <c r="B31" s="471">
        <v>50</v>
      </c>
      <c r="C31" s="465"/>
      <c r="D31" s="472"/>
      <c r="E31" s="472"/>
      <c r="F31" s="473"/>
      <c r="G31" s="474"/>
      <c r="H31" s="474"/>
      <c r="I31" s="474"/>
      <c r="J31" s="474"/>
      <c r="K31" s="474"/>
      <c r="L31" s="272">
        <f>SUM(D31:F31)</f>
        <v>0</v>
      </c>
      <c r="M31" s="20">
        <f>SUM(AO31:AQ31)</f>
        <v>0</v>
      </c>
      <c r="N31" s="20">
        <f>IFERROR(SUM(AX31:AZ31),0)</f>
        <v>0</v>
      </c>
      <c r="O31" s="20">
        <f t="shared" si="35"/>
        <v>0</v>
      </c>
      <c r="AB31" s="19">
        <f>B31</f>
        <v>50</v>
      </c>
      <c r="AC31" s="19">
        <f>IF(Budsjett!B31&gt;0,LOOKUP(Budsjett!B31,Tabeller!$C$4:$D$200),LOOKUP(AB31,Tabeller!$A$4:$B$200))</f>
        <v>226.66666666666666</v>
      </c>
      <c r="AD31" s="19">
        <f>AC31*Tabeller!$I$33</f>
        <v>237.77333333333331</v>
      </c>
      <c r="AE31" s="19"/>
      <c r="AF31" s="19"/>
      <c r="AG31" s="19"/>
      <c r="AH31" s="19"/>
      <c r="AI31" s="218"/>
      <c r="AJ31" s="218"/>
      <c r="AK31" s="19">
        <f>AI31+(Registrering!$C$29/Tabeller!$H$3)</f>
        <v>285.6265356265356</v>
      </c>
      <c r="AO31" s="19">
        <f>((D31*Budsjett!$AI31)*(Tabeller!I$35))</f>
        <v>0</v>
      </c>
      <c r="AP31" s="19">
        <f>((E31*Budsjett!$AI31)*(Tabeller!J$33))</f>
        <v>0</v>
      </c>
      <c r="AQ31" s="19">
        <f>((F31*Budsjett!$AI31)*(Tabeller!K$33))</f>
        <v>0</v>
      </c>
      <c r="AR31" s="21"/>
      <c r="AS31" s="21"/>
      <c r="AT31" s="21"/>
      <c r="AU31" s="21"/>
      <c r="AV31" s="21"/>
      <c r="AX31" s="41">
        <f>IFERROR(AO31*Budsjett!$D$47,0)</f>
        <v>0</v>
      </c>
      <c r="AY31" s="41">
        <f>IFERROR(AP31*Budsjett!$D$47,0)</f>
        <v>0</v>
      </c>
      <c r="AZ31" s="41">
        <f>IFERROR(AQ31*Budsjett!$D$47,0)</f>
        <v>0</v>
      </c>
      <c r="BC31" s="41">
        <f>IFERROR(IF($D$48=$M$48,AO31*AX$46,AO31*Budsjett!$D$48),0)</f>
        <v>0</v>
      </c>
      <c r="BD31" s="41">
        <f>IFERROR(IF($D$48=$M$48,AP31*AY$46,AP31*Budsjett!$D$48),0)</f>
        <v>0</v>
      </c>
      <c r="BE31" s="41">
        <f>IFERROR(IF($D$48=$M$48,AQ31*AZ$46,AQ31*Budsjett!$D$48),0)</f>
        <v>0</v>
      </c>
      <c r="BJ31" s="41">
        <f t="shared" si="36"/>
        <v>0</v>
      </c>
      <c r="BK31" s="41">
        <f t="shared" si="36"/>
        <v>0</v>
      </c>
      <c r="BL31" s="41">
        <f t="shared" si="36"/>
        <v>0</v>
      </c>
    </row>
    <row r="32" spans="1:64" ht="15" hidden="1" x14ac:dyDescent="0.25">
      <c r="A32" s="98" t="s">
        <v>85</v>
      </c>
      <c r="B32" s="471">
        <v>50</v>
      </c>
      <c r="C32" s="465"/>
      <c r="D32" s="472"/>
      <c r="E32" s="472"/>
      <c r="F32" s="473"/>
      <c r="G32" s="474"/>
      <c r="H32" s="474"/>
      <c r="I32" s="474"/>
      <c r="J32" s="474"/>
      <c r="K32" s="474"/>
      <c r="L32" s="272">
        <f>SUM(D32:F32)</f>
        <v>0</v>
      </c>
      <c r="M32" s="20">
        <f>SUM(AO32:AQ32)</f>
        <v>0</v>
      </c>
      <c r="N32" s="20">
        <f>IFERROR(SUM(AX32:AZ32),0)</f>
        <v>0</v>
      </c>
      <c r="O32" s="20">
        <f t="shared" si="35"/>
        <v>0</v>
      </c>
      <c r="AB32" s="19">
        <f>B32</f>
        <v>50</v>
      </c>
      <c r="AC32" s="19">
        <f>IF(Budsjett!B32&gt;0,LOOKUP(Budsjett!B32,Tabeller!$C$4:$D$200),LOOKUP(AB32,Tabeller!$A$4:$B$200))</f>
        <v>226.66666666666666</v>
      </c>
      <c r="AD32" s="19">
        <f>AC32*Tabeller!$I$33</f>
        <v>237.77333333333331</v>
      </c>
      <c r="AE32" s="19"/>
      <c r="AF32" s="19"/>
      <c r="AG32" s="19"/>
      <c r="AH32" s="19"/>
      <c r="AI32" s="218"/>
      <c r="AJ32" s="218"/>
      <c r="AK32" s="19">
        <f>AI32+(Registrering!$C$29/Tabeller!$H$3)</f>
        <v>285.6265356265356</v>
      </c>
      <c r="AO32" s="19">
        <f>((D32*Budsjett!$AI32)*(Tabeller!I$35))</f>
        <v>0</v>
      </c>
      <c r="AP32" s="19">
        <f>((E32*Budsjett!$AI32)*(Tabeller!J$33))</f>
        <v>0</v>
      </c>
      <c r="AQ32" s="19">
        <f>((F32*Budsjett!$AI32)*(Tabeller!K$33))</f>
        <v>0</v>
      </c>
      <c r="AR32" s="21"/>
      <c r="AS32" s="21"/>
      <c r="AT32" s="21"/>
      <c r="AU32" s="21"/>
      <c r="AV32" s="21"/>
      <c r="AX32" s="41">
        <f>IFERROR(AO32*Budsjett!$D$47,0)</f>
        <v>0</v>
      </c>
      <c r="AY32" s="41">
        <f>IFERROR(AP32*Budsjett!$D$47,0)</f>
        <v>0</v>
      </c>
      <c r="AZ32" s="41">
        <f>IFERROR(AQ32*Budsjett!$D$47,0)</f>
        <v>0</v>
      </c>
      <c r="BC32" s="41">
        <f>IFERROR(IF($D$48=$M$48,AO32*AX$46,AO32*Budsjett!$D$48),0)</f>
        <v>0</v>
      </c>
      <c r="BD32" s="41">
        <f>IFERROR(IF($D$48=$M$48,AP32*AY$46,AP32*Budsjett!$D$48),0)</f>
        <v>0</v>
      </c>
      <c r="BE32" s="41">
        <f>IFERROR(IF($D$48=$M$48,AQ32*AZ$46,AQ32*Budsjett!$D$48),0)</f>
        <v>0</v>
      </c>
      <c r="BJ32" s="41">
        <f t="shared" si="36"/>
        <v>0</v>
      </c>
      <c r="BK32" s="41">
        <f t="shared" si="36"/>
        <v>0</v>
      </c>
      <c r="BL32" s="41">
        <f t="shared" si="36"/>
        <v>0</v>
      </c>
    </row>
    <row r="33" spans="1:64" ht="15" hidden="1" x14ac:dyDescent="0.25">
      <c r="A33" s="28" t="s">
        <v>66</v>
      </c>
      <c r="B33" s="28"/>
      <c r="C33" s="29"/>
      <c r="D33" s="102">
        <f>SUM(D30:D32)</f>
        <v>0</v>
      </c>
      <c r="E33" s="102">
        <f t="shared" ref="E33:F33" si="37">SUM(E30:E32)</f>
        <v>0</v>
      </c>
      <c r="F33" s="270">
        <f t="shared" si="37"/>
        <v>0</v>
      </c>
      <c r="G33" s="301"/>
      <c r="H33" s="301"/>
      <c r="I33" s="301"/>
      <c r="J33" s="301"/>
      <c r="K33" s="301"/>
      <c r="L33" s="275">
        <f>SUM(L30:L32)</f>
        <v>0</v>
      </c>
      <c r="M33" s="35">
        <f>SUM(M30:M32)</f>
        <v>0</v>
      </c>
      <c r="N33" s="35">
        <f>SUM(N30:N32)</f>
        <v>0</v>
      </c>
      <c r="O33" s="35">
        <f>SUM(O30:O32)</f>
        <v>0</v>
      </c>
      <c r="AI33" s="216"/>
      <c r="AJ33" s="216"/>
      <c r="AO33" s="23">
        <f>SUM(AO30:AO32)</f>
        <v>0</v>
      </c>
      <c r="AP33" s="23">
        <f t="shared" ref="AP33:AQ33" si="38">SUM(AP30:AP32)</f>
        <v>0</v>
      </c>
      <c r="AQ33" s="23">
        <f t="shared" si="38"/>
        <v>0</v>
      </c>
      <c r="AR33" s="214"/>
      <c r="AS33" s="214"/>
      <c r="AT33" s="214"/>
      <c r="AU33" s="214"/>
      <c r="AV33" s="214"/>
      <c r="AW33" s="62">
        <f>SUM(AO33:AQ33)</f>
        <v>0</v>
      </c>
      <c r="AX33" s="41">
        <f>SUM(AX30:AX32)</f>
        <v>0</v>
      </c>
      <c r="AY33" s="41">
        <f t="shared" ref="AY33:AZ33" si="39">SUM(AY30:AY32)</f>
        <v>0</v>
      </c>
      <c r="AZ33" s="41">
        <f t="shared" si="39"/>
        <v>0</v>
      </c>
      <c r="BC33" s="41">
        <f>SUM(BC30:BC32)</f>
        <v>0</v>
      </c>
      <c r="BD33" s="41">
        <f t="shared" ref="BD33" si="40">SUM(BD30:BD32)</f>
        <v>0</v>
      </c>
      <c r="BE33" s="41">
        <f t="shared" ref="BE33" si="41">SUM(BE30:BE32)</f>
        <v>0</v>
      </c>
      <c r="BF33" s="62"/>
      <c r="BJ33" s="41">
        <f>SUM(BJ30:BJ32)</f>
        <v>0</v>
      </c>
      <c r="BK33" s="41">
        <f t="shared" ref="BK33:BL33" si="42">SUM(BK30:BK32)</f>
        <v>0</v>
      </c>
      <c r="BL33" s="41">
        <f t="shared" si="42"/>
        <v>0</v>
      </c>
    </row>
    <row r="34" spans="1:64" ht="18.75" x14ac:dyDescent="0.3">
      <c r="A34" s="322" t="s">
        <v>86</v>
      </c>
      <c r="B34" s="37"/>
      <c r="C34" s="37"/>
      <c r="D34" s="37">
        <f>IFERROR(AO4,"")</f>
        <v>0</v>
      </c>
      <c r="E34" s="37">
        <f t="shared" ref="E34:K34" si="43">IFERROR(AP4,"")</f>
        <v>0</v>
      </c>
      <c r="F34" s="37">
        <f t="shared" si="43"/>
        <v>0</v>
      </c>
      <c r="G34" s="37">
        <f t="shared" si="43"/>
        <v>0</v>
      </c>
      <c r="H34" s="37">
        <f t="shared" si="43"/>
        <v>0</v>
      </c>
      <c r="I34" s="37">
        <f t="shared" si="43"/>
        <v>0</v>
      </c>
      <c r="J34" s="37">
        <f t="shared" si="43"/>
        <v>0</v>
      </c>
      <c r="K34" s="37">
        <f t="shared" si="43"/>
        <v>0</v>
      </c>
      <c r="L34" s="37"/>
      <c r="M34" s="37">
        <f>SUM(D34:K34)</f>
        <v>0</v>
      </c>
      <c r="N34" s="37">
        <f>IFERROR(SUM(AX4:BE4),0)</f>
        <v>0</v>
      </c>
      <c r="O34" s="37">
        <f>SUM(M34:N34)</f>
        <v>0</v>
      </c>
      <c r="AI34" s="216"/>
      <c r="AJ34" s="216"/>
      <c r="AO34" s="23"/>
      <c r="AP34" s="23"/>
      <c r="AQ34" s="23"/>
      <c r="AR34" s="23"/>
      <c r="AS34" s="23"/>
      <c r="AT34" s="23"/>
      <c r="AU34" s="23"/>
      <c r="AV34" s="23"/>
      <c r="AW34" s="62">
        <f>SUM(AO34:AQ34)</f>
        <v>0</v>
      </c>
      <c r="BF34" s="214"/>
      <c r="BI34" s="41">
        <f>SUM(AX34:BB34)</f>
        <v>0</v>
      </c>
    </row>
    <row r="35" spans="1:64" ht="20.25" customHeight="1" x14ac:dyDescent="0.35">
      <c r="A35" s="326"/>
      <c r="B35" s="37"/>
      <c r="C35" s="37"/>
      <c r="D35" s="325"/>
      <c r="E35" s="325"/>
      <c r="F35" s="325"/>
      <c r="G35" s="325"/>
      <c r="H35" s="325"/>
      <c r="I35" s="325"/>
      <c r="J35" s="325"/>
      <c r="K35" s="325"/>
      <c r="M35" s="318"/>
      <c r="N35" s="318"/>
      <c r="O35" s="62"/>
      <c r="AK35" s="62"/>
      <c r="AO35" s="23"/>
      <c r="AP35" s="23"/>
      <c r="AQ35" s="23"/>
      <c r="AR35" s="23"/>
      <c r="AS35" s="23"/>
      <c r="AT35" s="23"/>
      <c r="AU35" s="23"/>
      <c r="AV35" s="23"/>
    </row>
    <row r="36" spans="1:64" ht="18.75" x14ac:dyDescent="0.3">
      <c r="A36" s="298" t="s">
        <v>87</v>
      </c>
      <c r="B36" s="37"/>
      <c r="C36" s="37"/>
      <c r="D36" s="37"/>
      <c r="E36" s="37"/>
      <c r="F36" s="37"/>
      <c r="G36" s="37"/>
      <c r="H36" s="37"/>
      <c r="I36" s="332"/>
      <c r="J36" s="332"/>
      <c r="K36" s="332"/>
      <c r="L36" s="271"/>
      <c r="M36" s="88"/>
      <c r="N36" s="88"/>
      <c r="O36" s="88"/>
      <c r="AO36" s="23"/>
      <c r="AP36" s="23"/>
      <c r="AQ36" s="23"/>
      <c r="AR36" s="23"/>
      <c r="AS36" s="23"/>
      <c r="AT36" s="23"/>
      <c r="AU36" s="23"/>
      <c r="AV36" s="23"/>
    </row>
    <row r="37" spans="1:64" ht="15" x14ac:dyDescent="0.25">
      <c r="A37" s="291" t="str">
        <f>Registrering!A26</f>
        <v>Family Allowance</v>
      </c>
      <c r="B37" s="37"/>
      <c r="C37" s="37"/>
      <c r="D37" s="37">
        <f>'Finansieringsgrunnlag MSCA'!B6</f>
        <v>0</v>
      </c>
      <c r="E37" s="37">
        <f>'Finansieringsgrunnlag MSCA'!C6</f>
        <v>0</v>
      </c>
      <c r="F37" s="37">
        <f>'Finansieringsgrunnlag MSCA'!D6</f>
        <v>0</v>
      </c>
      <c r="G37" s="37">
        <f>'Finansieringsgrunnlag MSCA'!E6</f>
        <v>0</v>
      </c>
      <c r="H37" s="37">
        <f>'Finansieringsgrunnlag MSCA'!F6</f>
        <v>0</v>
      </c>
      <c r="I37" s="37">
        <f>'Finansieringsgrunnlag MSCA'!G6</f>
        <v>0</v>
      </c>
      <c r="J37" s="37">
        <f>'Finansieringsgrunnlag MSCA'!H6</f>
        <v>0</v>
      </c>
      <c r="K37" s="37">
        <f>'Finansieringsgrunnlag MSCA'!I6</f>
        <v>0</v>
      </c>
      <c r="L37" s="215"/>
      <c r="M37" s="290"/>
      <c r="N37" s="290"/>
      <c r="O37" s="290">
        <f>SUM(AO39:AV39)</f>
        <v>0</v>
      </c>
      <c r="AO37" s="23"/>
      <c r="AP37" s="23"/>
      <c r="AQ37" s="23"/>
      <c r="AR37" s="23"/>
      <c r="AS37" s="23"/>
      <c r="AT37" s="23"/>
      <c r="AU37" s="23"/>
      <c r="AV37" s="23"/>
    </row>
    <row r="38" spans="1:64" ht="15" x14ac:dyDescent="0.25">
      <c r="A38" s="291" t="s">
        <v>88</v>
      </c>
      <c r="B38" s="37"/>
      <c r="C38" s="37"/>
      <c r="D38" s="37">
        <f>(IFERROR(VLOOKUP(Registrering!$B$25,'Finansieringsgrunnlag MSCA'!$A$19:$O$20,9,FALSE)*D$4,""))/12</f>
        <v>0</v>
      </c>
      <c r="E38" s="37">
        <f>(IFERROR(VLOOKUP(Registrering!$B$25,'Finansieringsgrunnlag MSCA'!$A$19:$O$20,9,FALSE)*E$4,""))/12</f>
        <v>0</v>
      </c>
      <c r="F38" s="37">
        <f>(IFERROR(VLOOKUP(Registrering!$B$25,'Finansieringsgrunnlag MSCA'!$A$19:$O$20,9,FALSE)*F$4,""))/12</f>
        <v>0</v>
      </c>
      <c r="G38" s="37">
        <f>(IFERROR(VLOOKUP(Registrering!$B$25,'Finansieringsgrunnlag MSCA'!$A$19:$O$20,9,FALSE)*G$4,""))/12</f>
        <v>0</v>
      </c>
      <c r="H38" s="37">
        <f>(IFERROR(VLOOKUP(Registrering!$B$25,'Finansieringsgrunnlag MSCA'!$A$19:$O$20,9,FALSE)*H$4,""))/12</f>
        <v>0</v>
      </c>
      <c r="I38" s="37">
        <f>(IFERROR(VLOOKUP(Registrering!$B$25,'Finansieringsgrunnlag MSCA'!$A$19:$O$20,9,FALSE)*I$4,""))/12</f>
        <v>0</v>
      </c>
      <c r="J38" s="37">
        <f>(IFERROR(VLOOKUP(Registrering!$B$25,'Finansieringsgrunnlag MSCA'!$A$19:$O$20,9,FALSE)*J$4,""))/12</f>
        <v>0</v>
      </c>
      <c r="K38" s="37">
        <f>(IFERROR(VLOOKUP(Registrering!$B$25,'Finansieringsgrunnlag MSCA'!$A$19:$O$20,9,FALSE)*K$4,""))/12</f>
        <v>0</v>
      </c>
      <c r="L38" s="277"/>
      <c r="M38" s="37"/>
      <c r="N38" s="37"/>
      <c r="O38" s="290">
        <f>SUM(AO40:AV40)</f>
        <v>0</v>
      </c>
      <c r="AO38" s="23"/>
      <c r="AP38" s="23"/>
      <c r="AQ38" s="23"/>
      <c r="AR38" s="23"/>
      <c r="AS38" s="23"/>
      <c r="AT38" s="23"/>
      <c r="AU38" s="23"/>
      <c r="AV38" s="23"/>
    </row>
    <row r="39" spans="1:64" ht="15" x14ac:dyDescent="0.25">
      <c r="A39" s="291" t="s">
        <v>89</v>
      </c>
      <c r="B39" s="37"/>
      <c r="C39" s="37"/>
      <c r="D39" s="37">
        <f>(IFERROR(IF(D4&gt;0,VLOOKUP(Registrering!$B$25,'Finansieringsgrunnlag MSCA'!$A$19:$O$20,11,FALSE)*D$4-Registrering!$B$30,0),""))/12</f>
        <v>0</v>
      </c>
      <c r="E39" s="37">
        <f>(IFERROR(IF(E4&gt;0,VLOOKUP(Registrering!$B$25,'Finansieringsgrunnlag MSCA'!$A$19:$O$20,11,FALSE)*E$4-Registrering!$B$30,0),""))/12</f>
        <v>0</v>
      </c>
      <c r="F39" s="37">
        <f>(IFERROR(IF(F4&gt;0,VLOOKUP(Registrering!$B$25,'Finansieringsgrunnlag MSCA'!$A$19:$O$20,11,FALSE)*F$4-Registrering!$B$30,0),""))/12</f>
        <v>0</v>
      </c>
      <c r="G39" s="37">
        <f>(IFERROR(IF(G4&gt;0,VLOOKUP(Registrering!$B$25,'Finansieringsgrunnlag MSCA'!$A$19:$O$20,11,FALSE)*G$4-Registrering!$B$30,0),""))/12</f>
        <v>0</v>
      </c>
      <c r="H39" s="37">
        <f>(IFERROR(IF(H4&gt;0,VLOOKUP(Registrering!$B$25,'Finansieringsgrunnlag MSCA'!$A$19:$O$20,11,FALSE)*H$4-Registrering!$B$30,0),""))/12</f>
        <v>0</v>
      </c>
      <c r="I39" s="37">
        <f>(IFERROR(IF(I4&gt;0,VLOOKUP(Registrering!$B$25,'Finansieringsgrunnlag MSCA'!$A$19:$O$20,11,FALSE)*I$4-Registrering!$B$30,0),""))/12</f>
        <v>0</v>
      </c>
      <c r="J39" s="37">
        <f>(IFERROR(IF(J4&gt;0,VLOOKUP(Registrering!$B$25,'Finansieringsgrunnlag MSCA'!$A$19:$O$20,11,FALSE)*J$4-Registrering!$B$30,0),""))/12</f>
        <v>0</v>
      </c>
      <c r="K39" s="37">
        <f>(IFERROR(IF(K4&gt;0,VLOOKUP(Registrering!$B$25,'Finansieringsgrunnlag MSCA'!$A$19:$O$20,11,FALSE)*K$4-Registrering!$B$30,0),""))/12</f>
        <v>0</v>
      </c>
      <c r="L39" s="277"/>
      <c r="M39" s="37"/>
      <c r="N39" s="37"/>
      <c r="O39" s="290">
        <f>SUM(AO41:AV41)</f>
        <v>0</v>
      </c>
      <c r="AO39" s="19">
        <f>'Finansieringsgrunnlag MSCA'!B6</f>
        <v>0</v>
      </c>
      <c r="AP39" s="19">
        <f>'Finansieringsgrunnlag MSCA'!C6</f>
        <v>0</v>
      </c>
      <c r="AQ39" s="19">
        <f>'Finansieringsgrunnlag MSCA'!D6</f>
        <v>0</v>
      </c>
      <c r="AR39" s="19">
        <f>'Finansieringsgrunnlag MSCA'!E6</f>
        <v>0</v>
      </c>
      <c r="AS39" s="19">
        <f>'Finansieringsgrunnlag MSCA'!F6</f>
        <v>0</v>
      </c>
      <c r="AT39" s="19">
        <f>'Finansieringsgrunnlag MSCA'!G6</f>
        <v>0</v>
      </c>
      <c r="AU39" s="19">
        <f>'Finansieringsgrunnlag MSCA'!H6</f>
        <v>0</v>
      </c>
      <c r="AV39" s="19">
        <f>'Finansieringsgrunnlag MSCA'!I6</f>
        <v>0</v>
      </c>
      <c r="AW39" s="62">
        <f>SUM(AO39:AV39)</f>
        <v>0</v>
      </c>
    </row>
    <row r="40" spans="1:64" ht="22.5" customHeight="1" x14ac:dyDescent="0.25">
      <c r="A40" s="28" t="s">
        <v>66</v>
      </c>
      <c r="B40" s="28"/>
      <c r="C40" s="29"/>
      <c r="D40" s="29">
        <f>SUM(D37:D39)</f>
        <v>0</v>
      </c>
      <c r="E40" s="29">
        <f t="shared" ref="E40:K40" si="44">SUM(E37:E39)</f>
        <v>0</v>
      </c>
      <c r="F40" s="29">
        <f t="shared" si="44"/>
        <v>0</v>
      </c>
      <c r="G40" s="29">
        <f t="shared" si="44"/>
        <v>0</v>
      </c>
      <c r="H40" s="29">
        <f t="shared" si="44"/>
        <v>0</v>
      </c>
      <c r="I40" s="29">
        <f t="shared" si="44"/>
        <v>0</v>
      </c>
      <c r="J40" s="29">
        <f t="shared" si="44"/>
        <v>0</v>
      </c>
      <c r="K40" s="29">
        <f t="shared" si="44"/>
        <v>0</v>
      </c>
      <c r="L40" s="278"/>
      <c r="M40" s="35"/>
      <c r="N40" s="35"/>
      <c r="O40" s="35">
        <f>SUM(O37:O39)</f>
        <v>0</v>
      </c>
      <c r="AO40" s="19">
        <f t="shared" ref="AO40:AV41" si="45">D38</f>
        <v>0</v>
      </c>
      <c r="AP40" s="19">
        <f t="shared" si="45"/>
        <v>0</v>
      </c>
      <c r="AQ40" s="19">
        <f t="shared" si="45"/>
        <v>0</v>
      </c>
      <c r="AR40" s="19">
        <f t="shared" si="45"/>
        <v>0</v>
      </c>
      <c r="AS40" s="19">
        <f t="shared" si="45"/>
        <v>0</v>
      </c>
      <c r="AT40" s="19">
        <f t="shared" si="45"/>
        <v>0</v>
      </c>
      <c r="AU40" s="19">
        <f t="shared" si="45"/>
        <v>0</v>
      </c>
      <c r="AV40" s="19">
        <f t="shared" si="45"/>
        <v>0</v>
      </c>
      <c r="AW40" s="62">
        <f t="shared" ref="AW40:AW41" si="46">SUM(AO40:AV40)</f>
        <v>0</v>
      </c>
    </row>
    <row r="41" spans="1:64" ht="15" x14ac:dyDescent="0.25">
      <c r="AO41" s="19">
        <f t="shared" si="45"/>
        <v>0</v>
      </c>
      <c r="AP41" s="19">
        <f t="shared" si="45"/>
        <v>0</v>
      </c>
      <c r="AQ41" s="19">
        <f t="shared" si="45"/>
        <v>0</v>
      </c>
      <c r="AR41" s="19">
        <f t="shared" si="45"/>
        <v>0</v>
      </c>
      <c r="AS41" s="19">
        <f t="shared" si="45"/>
        <v>0</v>
      </c>
      <c r="AT41" s="19">
        <f t="shared" si="45"/>
        <v>0</v>
      </c>
      <c r="AU41" s="19">
        <f t="shared" si="45"/>
        <v>0</v>
      </c>
      <c r="AV41" s="19">
        <f t="shared" si="45"/>
        <v>0</v>
      </c>
      <c r="AW41" s="62">
        <f t="shared" si="46"/>
        <v>0</v>
      </c>
    </row>
    <row r="42" spans="1:64" ht="15.75" x14ac:dyDescent="0.25">
      <c r="A42" s="28" t="s">
        <v>90</v>
      </c>
      <c r="B42" s="28"/>
      <c r="C42" s="29" t="str">
        <f>Registrering!B28</f>
        <v>Fast beløp</v>
      </c>
      <c r="D42" s="29">
        <f>-'Finansieringsgrunnlag MSCA'!B9</f>
        <v>0</v>
      </c>
      <c r="E42" s="29">
        <f>-'Finansieringsgrunnlag MSCA'!C9</f>
        <v>0</v>
      </c>
      <c r="F42" s="276">
        <f>-'Finansieringsgrunnlag MSCA'!D9</f>
        <v>0</v>
      </c>
      <c r="G42" s="276">
        <f>-'Finansieringsgrunnlag MSCA'!E9</f>
        <v>0</v>
      </c>
      <c r="H42" s="276">
        <f>-'Finansieringsgrunnlag MSCA'!F9</f>
        <v>0</v>
      </c>
      <c r="I42" s="276">
        <f>-'Finansieringsgrunnlag MSCA'!G9</f>
        <v>0</v>
      </c>
      <c r="J42" s="276">
        <f>-'Finansieringsgrunnlag MSCA'!H9</f>
        <v>0</v>
      </c>
      <c r="K42" s="276">
        <f>-'Finansieringsgrunnlag MSCA'!I9</f>
        <v>0</v>
      </c>
      <c r="L42" s="278"/>
      <c r="M42" s="35"/>
      <c r="N42" s="35"/>
      <c r="O42" s="35">
        <f>SUM(D42:K42)</f>
        <v>0</v>
      </c>
      <c r="AO42" s="23">
        <f>SUM(AO39:AO41)</f>
        <v>0</v>
      </c>
      <c r="AP42" s="23">
        <f t="shared" ref="AP42:AV42" si="47">SUM(AP39:AP41)</f>
        <v>0</v>
      </c>
      <c r="AQ42" s="23">
        <f t="shared" si="47"/>
        <v>0</v>
      </c>
      <c r="AR42" s="23">
        <f t="shared" si="47"/>
        <v>0</v>
      </c>
      <c r="AS42" s="23">
        <f t="shared" si="47"/>
        <v>0</v>
      </c>
      <c r="AT42" s="23">
        <f t="shared" si="47"/>
        <v>0</v>
      </c>
      <c r="AU42" s="23">
        <f t="shared" si="47"/>
        <v>0</v>
      </c>
      <c r="AV42" s="23">
        <f t="shared" si="47"/>
        <v>0</v>
      </c>
      <c r="AW42" s="220">
        <f>SUM(AW39:AW41)</f>
        <v>0</v>
      </c>
    </row>
    <row r="43" spans="1:64" ht="15" x14ac:dyDescent="0.25">
      <c r="A43" s="28" t="s">
        <v>91</v>
      </c>
      <c r="B43" s="28"/>
      <c r="C43" s="29" t="str">
        <f>Registrering!B27</f>
        <v>Kostnadsspesifikk finansiering</v>
      </c>
      <c r="D43" s="29">
        <f>-D44-D42</f>
        <v>0</v>
      </c>
      <c r="E43" s="29">
        <f t="shared" ref="E43:K43" si="48">-E44-E42</f>
        <v>0</v>
      </c>
      <c r="F43" s="276">
        <f t="shared" si="48"/>
        <v>0</v>
      </c>
      <c r="G43" s="276">
        <f t="shared" si="48"/>
        <v>0</v>
      </c>
      <c r="H43" s="276">
        <f t="shared" si="48"/>
        <v>0</v>
      </c>
      <c r="I43" s="276">
        <f t="shared" si="48"/>
        <v>0</v>
      </c>
      <c r="J43" s="276">
        <f t="shared" si="48"/>
        <v>0</v>
      </c>
      <c r="K43" s="276">
        <f t="shared" si="48"/>
        <v>0</v>
      </c>
      <c r="L43" s="278"/>
      <c r="M43" s="35"/>
      <c r="N43" s="35"/>
      <c r="O43" s="35">
        <f t="shared" ref="O43:O44" si="49">SUM(D43:K43)</f>
        <v>0</v>
      </c>
      <c r="AX43" s="41">
        <f>IFERROR(AX4/AO4,0)</f>
        <v>0</v>
      </c>
      <c r="AY43" s="41">
        <f t="shared" ref="AY43:BA43" si="50">IFERROR(AY4/AP4,0)</f>
        <v>0</v>
      </c>
      <c r="AZ43" s="41">
        <f t="shared" si="50"/>
        <v>0</v>
      </c>
      <c r="BA43" s="41">
        <f t="shared" si="50"/>
        <v>0</v>
      </c>
      <c r="BB43" s="41">
        <f>IFERROR(BB4/AS4,0)</f>
        <v>0</v>
      </c>
      <c r="BC43" s="41">
        <f t="shared" ref="BC43:BE43" si="51">IFERROR(BC4/AT4,0)</f>
        <v>0</v>
      </c>
      <c r="BD43" s="41">
        <f t="shared" si="51"/>
        <v>0</v>
      </c>
      <c r="BE43" s="41">
        <f t="shared" si="51"/>
        <v>0</v>
      </c>
    </row>
    <row r="44" spans="1:64" ht="15" x14ac:dyDescent="0.25">
      <c r="A44" s="28" t="s">
        <v>92</v>
      </c>
      <c r="B44" s="28"/>
      <c r="C44" s="29"/>
      <c r="D44" s="29">
        <f>AO46</f>
        <v>0</v>
      </c>
      <c r="E44" s="29">
        <f>AP46</f>
        <v>0</v>
      </c>
      <c r="F44" s="276">
        <f>AQ46</f>
        <v>0</v>
      </c>
      <c r="G44" s="276">
        <f>AR46</f>
        <v>0</v>
      </c>
      <c r="H44" s="276">
        <f>AS46</f>
        <v>0</v>
      </c>
      <c r="I44" s="276">
        <f t="shared" ref="I44:K44" si="52">AT46</f>
        <v>0</v>
      </c>
      <c r="J44" s="276">
        <f t="shared" si="52"/>
        <v>0</v>
      </c>
      <c r="K44" s="276">
        <f t="shared" si="52"/>
        <v>0</v>
      </c>
      <c r="L44" s="278"/>
      <c r="M44" s="35"/>
      <c r="N44" s="35"/>
      <c r="O44" s="35">
        <f t="shared" si="49"/>
        <v>0</v>
      </c>
    </row>
    <row r="45" spans="1:64" ht="15" x14ac:dyDescent="0.25">
      <c r="A45" s="28" t="s">
        <v>93</v>
      </c>
      <c r="B45" s="28"/>
      <c r="C45" s="29"/>
      <c r="D45" s="29">
        <f>SUM(D42:D44)</f>
        <v>0</v>
      </c>
      <c r="E45" s="29">
        <f t="shared" ref="E45:K45" si="53">SUM(E42:E44)</f>
        <v>0</v>
      </c>
      <c r="F45" s="276">
        <f t="shared" si="53"/>
        <v>0</v>
      </c>
      <c r="G45" s="276">
        <f t="shared" si="53"/>
        <v>0</v>
      </c>
      <c r="H45" s="276">
        <f t="shared" si="53"/>
        <v>0</v>
      </c>
      <c r="I45" s="276">
        <f t="shared" si="53"/>
        <v>0</v>
      </c>
      <c r="J45" s="276">
        <f t="shared" si="53"/>
        <v>0</v>
      </c>
      <c r="K45" s="276">
        <f t="shared" si="53"/>
        <v>0</v>
      </c>
      <c r="L45" s="278"/>
      <c r="M45" s="35"/>
      <c r="N45" s="35"/>
      <c r="O45" s="29">
        <f t="shared" ref="O45" si="54">SUM(O42:O44)</f>
        <v>0</v>
      </c>
    </row>
    <row r="46" spans="1:64" ht="21" x14ac:dyDescent="0.35">
      <c r="C46" s="61" t="s">
        <v>94</v>
      </c>
      <c r="AK46" s="41" t="s">
        <v>92</v>
      </c>
      <c r="AO46" s="323">
        <f>AO4+AO42+AX4</f>
        <v>0</v>
      </c>
      <c r="AP46" s="323">
        <f>AP4+AP42+AY4</f>
        <v>0</v>
      </c>
      <c r="AQ46" s="323">
        <f>AQ4+AQ42+AZ4</f>
        <v>0</v>
      </c>
      <c r="AR46" s="323">
        <f>AR4+AR42+BA4</f>
        <v>0</v>
      </c>
      <c r="AS46" s="323">
        <f>AS4+AS42+BB4</f>
        <v>0</v>
      </c>
      <c r="AT46" s="323">
        <f t="shared" ref="AT46:AV46" si="55">AT4+AT42+BC4</f>
        <v>0</v>
      </c>
      <c r="AU46" s="323">
        <f t="shared" si="55"/>
        <v>0</v>
      </c>
      <c r="AV46" s="323">
        <f t="shared" si="55"/>
        <v>0</v>
      </c>
      <c r="AW46" s="323">
        <f>SUM(AO46:AV46)</f>
        <v>0</v>
      </c>
    </row>
    <row r="47" spans="1:64" ht="15" x14ac:dyDescent="0.25">
      <c r="A47" s="462"/>
      <c r="C47" s="475"/>
      <c r="D47" s="324"/>
      <c r="G47" s="65"/>
      <c r="BF47" s="85"/>
    </row>
    <row r="48" spans="1:64" ht="15" x14ac:dyDescent="0.25">
      <c r="A48" s="447"/>
      <c r="C48" s="432"/>
      <c r="D48" s="476"/>
      <c r="F48" s="447"/>
      <c r="M48" s="324"/>
    </row>
    <row r="49" spans="1:48" ht="15" x14ac:dyDescent="0.25">
      <c r="AQ49" s="41" t="s">
        <v>95</v>
      </c>
      <c r="AR49" s="112" t="str">
        <f>AR57</f>
        <v/>
      </c>
      <c r="AS49" s="112" t="str">
        <f t="shared" ref="AS49" si="56">AS57</f>
        <v/>
      </c>
      <c r="AT49" s="112" t="str">
        <f>AT57</f>
        <v/>
      </c>
      <c r="AU49" s="112" t="str">
        <f>AU57</f>
        <v/>
      </c>
      <c r="AV49" s="112" t="str">
        <f>AV57</f>
        <v/>
      </c>
    </row>
    <row r="50" spans="1:48" ht="15" x14ac:dyDescent="0.25">
      <c r="A50" s="94"/>
      <c r="O50" s="128"/>
      <c r="AQ50" s="98" t="s">
        <v>80</v>
      </c>
      <c r="AR50" s="41">
        <f>SUMIF($A$4:$A$26,$AQ$50,D4:D26)</f>
        <v>0</v>
      </c>
      <c r="AS50" s="41">
        <f>SUMIF($A$4:$A$26,$AQ$50,E4:E26)</f>
        <v>0</v>
      </c>
      <c r="AT50" s="41">
        <f>SUMIF($A$4:$A$26,$AQ$50,F4:F26)</f>
        <v>0</v>
      </c>
      <c r="AU50" s="41">
        <f>SUMIF($A$4:$A$26,$AQ$50,G4:G26)</f>
        <v>0</v>
      </c>
      <c r="AV50" s="41">
        <f>SUMIF($A$4:$A$26,$AQ$50,H4:H26)</f>
        <v>0</v>
      </c>
    </row>
    <row r="51" spans="1:48" ht="15.75" x14ac:dyDescent="0.25">
      <c r="A51" s="143" t="s">
        <v>96</v>
      </c>
      <c r="B51" s="144"/>
      <c r="C51" s="144"/>
      <c r="D51" s="477" t="s">
        <v>97</v>
      </c>
      <c r="E51" s="145">
        <f>IFERROR('Intern oversikt'!K30,0)</f>
        <v>0</v>
      </c>
      <c r="F51" s="478"/>
      <c r="G51" s="478"/>
      <c r="H51" s="478"/>
      <c r="I51" s="478"/>
      <c r="J51" s="478"/>
      <c r="K51" s="478"/>
      <c r="L51" s="478"/>
      <c r="M51" s="478"/>
      <c r="R51" s="135"/>
      <c r="AQ51" s="98" t="s">
        <v>80</v>
      </c>
      <c r="AR51" s="41">
        <f>SUMIF($A$4:$A$26,$AQ$51,AO4:AO26)</f>
        <v>0</v>
      </c>
      <c r="AS51" s="41">
        <f>SUMIF($A$4:$A$26,$AQ$51,AP4:AP26)</f>
        <v>0</v>
      </c>
      <c r="AT51" s="41">
        <f>SUMIF($A$4:$A$26,$AQ$51,AQ4:AQ26)</f>
        <v>0</v>
      </c>
      <c r="AU51" s="41">
        <f>SUMIF($A$4:$A$26,$AQ$51,AR4:AR26)</f>
        <v>0</v>
      </c>
      <c r="AV51" s="41">
        <f>SUMIF($A$4:$A$26,$AQ$51,AS4:AS26)</f>
        <v>0</v>
      </c>
    </row>
    <row r="52" spans="1:48" ht="15.75" x14ac:dyDescent="0.25">
      <c r="A52" s="138" t="s">
        <v>98</v>
      </c>
      <c r="B52" s="94"/>
      <c r="C52" s="94"/>
      <c r="D52" s="94"/>
      <c r="E52" s="479"/>
      <c r="R52" s="136"/>
      <c r="AQ52" s="41" t="s">
        <v>99</v>
      </c>
      <c r="AR52" s="68" t="str">
        <f>IFERROR(((Budsjett!AR50*Tabeller!J14)/Budsjett!AR51),"")</f>
        <v/>
      </c>
      <c r="AS52" s="68" t="str">
        <f>IFERROR(((Budsjett!AS50*Tabeller!K14)/Budsjett!AS51),"")</f>
        <v/>
      </c>
      <c r="AT52" s="68" t="str">
        <f>IFERROR(((Budsjett!AT50*Tabeller!L14)/Budsjett!AT51),"")</f>
        <v/>
      </c>
      <c r="AU52" s="68" t="str">
        <f>IFERROR(((Budsjett!AU50*Tabeller!M14)/Budsjett!AU51),"")</f>
        <v/>
      </c>
      <c r="AV52" s="68" t="str">
        <f>IFERROR(((Budsjett!AV50*Tabeller!N14)/Budsjett!AV51),"")</f>
        <v/>
      </c>
    </row>
    <row r="53" spans="1:48" ht="15.75" x14ac:dyDescent="0.25">
      <c r="A53" s="139" t="s">
        <v>100</v>
      </c>
      <c r="B53" s="141"/>
      <c r="C53" s="140"/>
      <c r="D53" s="140"/>
      <c r="E53" s="142">
        <f>E51-E52</f>
        <v>0</v>
      </c>
      <c r="N53" s="478"/>
      <c r="O53" s="478"/>
      <c r="P53" s="268"/>
      <c r="AQ53" s="41" t="s">
        <v>101</v>
      </c>
      <c r="AR53" s="110">
        <f>D4-AR50</f>
        <v>0</v>
      </c>
      <c r="AS53" s="110">
        <f>E4-AS50</f>
        <v>0</v>
      </c>
      <c r="AT53" s="110">
        <f>F4-AT50</f>
        <v>0</v>
      </c>
      <c r="AU53" s="110">
        <f>G4-AU50</f>
        <v>0</v>
      </c>
      <c r="AV53" s="110">
        <f>H4-AV50</f>
        <v>0</v>
      </c>
    </row>
    <row r="54" spans="1:48" x14ac:dyDescent="0.2">
      <c r="AQ54" s="41" t="s">
        <v>102</v>
      </c>
      <c r="AR54" s="62">
        <f>AO4-AR51</f>
        <v>0</v>
      </c>
      <c r="AS54" s="62">
        <f t="shared" ref="AS54" si="57">AP4-AS51</f>
        <v>0</v>
      </c>
      <c r="AT54" s="62">
        <f>AQ4-AT51</f>
        <v>0</v>
      </c>
      <c r="AU54" s="62">
        <f>AR4-AU51</f>
        <v>0</v>
      </c>
      <c r="AV54" s="62">
        <f>AS4-AV51</f>
        <v>0</v>
      </c>
    </row>
    <row r="55" spans="1:48" ht="15" x14ac:dyDescent="0.25">
      <c r="Q55" s="65"/>
      <c r="AQ55" s="41" t="s">
        <v>103</v>
      </c>
      <c r="AR55" s="68" t="str">
        <f>IFERROR(((Budsjett!AR53*Tabeller!J13)/Budsjett!AR54),"")</f>
        <v/>
      </c>
      <c r="AS55" s="68" t="str">
        <f>IFERROR(((Budsjett!AS53*Tabeller!K13)/Budsjett!AS54),"")</f>
        <v/>
      </c>
      <c r="AT55" s="68" t="str">
        <f>IFERROR(((Budsjett!AT53*Tabeller!L13)/Budsjett!AT54),"")</f>
        <v/>
      </c>
      <c r="AU55" s="68" t="str">
        <f>IFERROR(((Budsjett!AU53*Tabeller!M13)/Budsjett!AU54),"")</f>
        <v/>
      </c>
      <c r="AV55" s="68" t="str">
        <f>IFERROR(((Budsjett!AV53*Tabeller!N13)/Budsjett!AV54),"")</f>
        <v/>
      </c>
    </row>
    <row r="56" spans="1:48" x14ac:dyDescent="0.2">
      <c r="Q56" s="65"/>
      <c r="AQ56" s="41" t="s">
        <v>104</v>
      </c>
      <c r="AR56" s="41">
        <f>IFERROR((AR51/(AR51+AR54)*AR52),0)+IFERROR((AR54/(AR51+AR54)*AR55),0)</f>
        <v>0</v>
      </c>
      <c r="AS56" s="41">
        <f t="shared" ref="AS56" si="58">IFERROR((AS51/(AS51+AS54)*AS52),0)+IFERROR((AS54/(AS51+AS54)*AS55),0)</f>
        <v>0</v>
      </c>
      <c r="AT56" s="41">
        <f>IFERROR((AT51/(AT51+AT54)*AT52),0)+IFERROR((AT54/(AT51+AT54)*AT55),0)</f>
        <v>0</v>
      </c>
      <c r="AU56" s="41">
        <f>IFERROR((AU51/(AU51+AU54)*AU52),0)+IFERROR((AU54/(AU51+AU54)*AU55),0)</f>
        <v>0</v>
      </c>
      <c r="AV56" s="41">
        <f>IFERROR((AV51/(AV51+AV54)*AV52),0)+IFERROR((AV54/(AV51+AV54)*AV55),0)</f>
        <v>0</v>
      </c>
    </row>
    <row r="57" spans="1:48" x14ac:dyDescent="0.2">
      <c r="Q57" s="111"/>
      <c r="AR57" s="41" t="str">
        <f>IF(AR56&gt;0,AR56,"")</f>
        <v/>
      </c>
      <c r="AS57" s="41" t="str">
        <f t="shared" ref="AS57" si="59">IF(AS56&gt;0,AS56,"")</f>
        <v/>
      </c>
      <c r="AT57" s="41" t="str">
        <f>IF(AT56&gt;0,AT56,"")</f>
        <v/>
      </c>
      <c r="AU57" s="41" t="str">
        <f>IF(AU56&gt;0,AU56,"")</f>
        <v/>
      </c>
      <c r="AV57" s="41" t="str">
        <f>IF(AV56&gt;0,AV56,"")</f>
        <v/>
      </c>
    </row>
    <row r="68" spans="6:6" ht="15" x14ac:dyDescent="0.25">
      <c r="F68" s="317"/>
    </row>
  </sheetData>
  <sheetProtection algorithmName="SHA-512" hashValue="C43xu3B8HCVf32VpuzzYXBZVDocnzOlJeTMH6AnX/fmX/ZQDOUcWv6IrOSinCR02Ob8JhaZ7Ens0AKW2ibL8kw==" saltValue="YQEIOGJL+VQhT2sH+o2Wgw==" spinCount="100000" sheet="1" objects="1" scenarios="1"/>
  <dataConsolidate/>
  <mergeCells count="1">
    <mergeCell ref="D2:H2"/>
  </mergeCells>
  <phoneticPr fontId="9" type="noConversion"/>
  <conditionalFormatting sqref="C1 P1 C20 M3:O3 L15:L18 L23:L26 A22:A26 AE20:AN20 Y20:AC20 A14:A18 L5:L10 C4:C10 A4:A11 E20:O20 A2:D2 B11:K11">
    <cfRule type="expression" dxfId="220" priority="1114" stopIfTrue="1">
      <formula>#REF!="NEI"</formula>
    </cfRule>
  </conditionalFormatting>
  <conditionalFormatting sqref="O15:O18 M15:M18 M23:M26 O23:O26 C42 B22:B26 B14:C18 A12:B12 A43:B43 D43:K43">
    <cfRule type="expression" dxfId="219" priority="1075" stopIfTrue="1">
      <formula>#REF!="NEI"</formula>
    </cfRule>
  </conditionalFormatting>
  <conditionalFormatting sqref="A20:B20">
    <cfRule type="expression" dxfId="218" priority="1074" stopIfTrue="1">
      <formula>#REF!="NEI"</formula>
    </cfRule>
  </conditionalFormatting>
  <conditionalFormatting sqref="A44 A27:A28 M39:N39 M5:M10 O5:O10 C37:C39 L36:L37 A37:A39 G19:K19 G27:K27 G13:K13 G21:K21 G29:K29 D33:L33 AR11:AV11 AR13:AV13 AR19:AV21 AR27:AV27 AR29:AV29 AR33:AV33 B34:C34 B36:C36 B27:B29 A19:B19 A40:B40 B44:B45 A42:B42 A13:B13 A21:B21 B3:B10 A33:B33 A35:C35 BF34 BF3">
    <cfRule type="expression" dxfId="217" priority="1071" stopIfTrue="1">
      <formula>#REF!="NEI"</formula>
    </cfRule>
  </conditionalFormatting>
  <conditionalFormatting sqref="AO20:AP20">
    <cfRule type="expression" dxfId="216" priority="1070" stopIfTrue="1">
      <formula>#REF!="NEI"</formula>
    </cfRule>
  </conditionalFormatting>
  <conditionalFormatting sqref="C3">
    <cfRule type="expression" dxfId="215" priority="1022" stopIfTrue="1">
      <formula>#REF!="NEI"</formula>
    </cfRule>
  </conditionalFormatting>
  <conditionalFormatting sqref="L3">
    <cfRule type="expression" dxfId="214" priority="1018" stopIfTrue="1">
      <formula>#REF!="NEI"</formula>
    </cfRule>
  </conditionalFormatting>
  <conditionalFormatting sqref="AO34:AP34">
    <cfRule type="expression" dxfId="213" priority="947" stopIfTrue="1">
      <formula>#REF!="NEI"</formula>
    </cfRule>
  </conditionalFormatting>
  <conditionalFormatting sqref="AO3:AP3">
    <cfRule type="expression" dxfId="212" priority="921" stopIfTrue="1">
      <formula>#REF!="NEI"</formula>
    </cfRule>
  </conditionalFormatting>
  <conditionalFormatting sqref="AO11:AP11">
    <cfRule type="expression" dxfId="211" priority="920" stopIfTrue="1">
      <formula>#REF!="NEI"</formula>
    </cfRule>
  </conditionalFormatting>
  <conditionalFormatting sqref="AO13:AP13">
    <cfRule type="expression" dxfId="210" priority="919" stopIfTrue="1">
      <formula>#REF!="NEI"</formula>
    </cfRule>
  </conditionalFormatting>
  <conditionalFormatting sqref="AO19:AP19">
    <cfRule type="expression" dxfId="209" priority="918" stopIfTrue="1">
      <formula>#REF!="NEI"</formula>
    </cfRule>
  </conditionalFormatting>
  <conditionalFormatting sqref="AO21:AP21">
    <cfRule type="expression" dxfId="208" priority="917" stopIfTrue="1">
      <formula>#REF!="NEI"</formula>
    </cfRule>
  </conditionalFormatting>
  <conditionalFormatting sqref="AO27:AP27">
    <cfRule type="expression" dxfId="207" priority="916" stopIfTrue="1">
      <formula>#REF!="NEI"</formula>
    </cfRule>
  </conditionalFormatting>
  <conditionalFormatting sqref="L11:O11">
    <cfRule type="expression" dxfId="206" priority="821" stopIfTrue="1">
      <formula>#REF!="NEI"</formula>
    </cfRule>
  </conditionalFormatting>
  <conditionalFormatting sqref="M19:O19">
    <cfRule type="expression" dxfId="205" priority="806" stopIfTrue="1">
      <formula>#REF!="NEI"</formula>
    </cfRule>
  </conditionalFormatting>
  <conditionalFormatting sqref="C27">
    <cfRule type="expression" dxfId="204" priority="804" stopIfTrue="1">
      <formula>#REF!="NEI"</formula>
    </cfRule>
  </conditionalFormatting>
  <conditionalFormatting sqref="C19">
    <cfRule type="expression" dxfId="203" priority="807" stopIfTrue="1">
      <formula>#REF!="NEI"</formula>
    </cfRule>
  </conditionalFormatting>
  <conditionalFormatting sqref="M27:O27">
    <cfRule type="expression" dxfId="202" priority="803" stopIfTrue="1">
      <formula>#REF!="NEI"</formula>
    </cfRule>
  </conditionalFormatting>
  <conditionalFormatting sqref="L40:O40">
    <cfRule type="expression" dxfId="201" priority="794" stopIfTrue="1">
      <formula>#REF!="NEI"</formula>
    </cfRule>
  </conditionalFormatting>
  <conditionalFormatting sqref="C40:K40">
    <cfRule type="expression" dxfId="200" priority="795" stopIfTrue="1">
      <formula>#REF!="NEI"</formula>
    </cfRule>
  </conditionalFormatting>
  <conditionalFormatting sqref="D3:K3">
    <cfRule type="expression" dxfId="199" priority="781" stopIfTrue="1">
      <formula>#REF!="NEI"</formula>
    </cfRule>
  </conditionalFormatting>
  <conditionalFormatting sqref="M38:N38">
    <cfRule type="expression" dxfId="198" priority="776" stopIfTrue="1">
      <formula>#REF!="NEI"</formula>
    </cfRule>
  </conditionalFormatting>
  <conditionalFormatting sqref="D19:F19">
    <cfRule type="expression" dxfId="197" priority="687" stopIfTrue="1">
      <formula>#REF!="NEI"</formula>
    </cfRule>
  </conditionalFormatting>
  <conditionalFormatting sqref="D27:F27">
    <cfRule type="expression" dxfId="196" priority="685" stopIfTrue="1">
      <formula>#REF!="NEI"</formula>
    </cfRule>
  </conditionalFormatting>
  <conditionalFormatting sqref="L27">
    <cfRule type="expression" dxfId="195" priority="653" stopIfTrue="1">
      <formula>#REF!="NEI"</formula>
    </cfRule>
  </conditionalFormatting>
  <conditionalFormatting sqref="L19">
    <cfRule type="expression" dxfId="194" priority="655" stopIfTrue="1">
      <formula>#REF!="NEI"</formula>
    </cfRule>
  </conditionalFormatting>
  <conditionalFormatting sqref="L44:N44">
    <cfRule type="expression" dxfId="193" priority="618" stopIfTrue="1">
      <formula>#REF!="NEI"</formula>
    </cfRule>
  </conditionalFormatting>
  <conditionalFormatting sqref="AO42:AV42">
    <cfRule type="expression" dxfId="192" priority="652" stopIfTrue="1">
      <formula>#REF!="NEI"</formula>
    </cfRule>
  </conditionalFormatting>
  <conditionalFormatting sqref="AO37:AP38 AO39:AV39">
    <cfRule type="expression" dxfId="191" priority="651" stopIfTrue="1">
      <formula>#REF!="NEI"</formula>
    </cfRule>
  </conditionalFormatting>
  <conditionalFormatting sqref="C44:K44">
    <cfRule type="expression" dxfId="190" priority="619" stopIfTrue="1">
      <formula>#REF!="NEI"</formula>
    </cfRule>
  </conditionalFormatting>
  <conditionalFormatting sqref="L42:O42 O43:O44">
    <cfRule type="expression" dxfId="189" priority="616" stopIfTrue="1">
      <formula>#REF!="NEI"</formula>
    </cfRule>
  </conditionalFormatting>
  <conditionalFormatting sqref="D42:K42">
    <cfRule type="expression" dxfId="188" priority="617" stopIfTrue="1">
      <formula>#REF!="NEI"</formula>
    </cfRule>
  </conditionalFormatting>
  <conditionalFormatting sqref="L43:N43">
    <cfRule type="expression" dxfId="187" priority="614" stopIfTrue="1">
      <formula>#REF!="NEI"</formula>
    </cfRule>
  </conditionalFormatting>
  <conditionalFormatting sqref="L45:N45">
    <cfRule type="expression" dxfId="186" priority="612" stopIfTrue="1">
      <formula>#REF!="NEI"</formula>
    </cfRule>
  </conditionalFormatting>
  <conditionalFormatting sqref="C45:K45">
    <cfRule type="expression" dxfId="185" priority="613" stopIfTrue="1">
      <formula>#REF!="NEI"</formula>
    </cfRule>
  </conditionalFormatting>
  <conditionalFormatting sqref="A45">
    <cfRule type="expression" dxfId="184" priority="611" stopIfTrue="1">
      <formula>#REF!="NEI"</formula>
    </cfRule>
  </conditionalFormatting>
  <conditionalFormatting sqref="O45">
    <cfRule type="expression" dxfId="183" priority="610" stopIfTrue="1">
      <formula>#REF!="NEI"</formula>
    </cfRule>
  </conditionalFormatting>
  <conditionalFormatting sqref="N13:O13">
    <cfRule type="expression" dxfId="182" priority="607" stopIfTrue="1">
      <formula>#REF!="NEI"</formula>
    </cfRule>
  </conditionalFormatting>
  <conditionalFormatting sqref="C13">
    <cfRule type="expression" dxfId="181" priority="606" stopIfTrue="1">
      <formula>#REF!="NEI"</formula>
    </cfRule>
  </conditionalFormatting>
  <conditionalFormatting sqref="L13">
    <cfRule type="expression" dxfId="180" priority="605" stopIfTrue="1">
      <formula>#REF!="NEI"</formula>
    </cfRule>
  </conditionalFormatting>
  <conditionalFormatting sqref="L21">
    <cfRule type="expression" dxfId="179" priority="601" stopIfTrue="1">
      <formula>#REF!="NEI"</formula>
    </cfRule>
  </conditionalFormatting>
  <conditionalFormatting sqref="N21:O21">
    <cfRule type="expression" dxfId="178" priority="603" stopIfTrue="1">
      <formula>#REF!="NEI"</formula>
    </cfRule>
  </conditionalFormatting>
  <conditionalFormatting sqref="C21">
    <cfRule type="expression" dxfId="177" priority="602" stopIfTrue="1">
      <formula>#REF!="NEI"</formula>
    </cfRule>
  </conditionalFormatting>
  <conditionalFormatting sqref="M36:O36 M37:N37">
    <cfRule type="expression" dxfId="176" priority="599" stopIfTrue="1">
      <formula>#REF!="NEI"</formula>
    </cfRule>
  </conditionalFormatting>
  <conditionalFormatting sqref="C43">
    <cfRule type="expression" dxfId="175" priority="579" stopIfTrue="1">
      <formula>#REF!="NEI"</formula>
    </cfRule>
  </conditionalFormatting>
  <conditionalFormatting sqref="D48">
    <cfRule type="expression" dxfId="174" priority="535">
      <formula>$C$19="Andel"</formula>
    </cfRule>
  </conditionalFormatting>
  <conditionalFormatting sqref="A47">
    <cfRule type="expression" dxfId="173" priority="534">
      <formula>$C$19="Finansieringsandel"</formula>
    </cfRule>
  </conditionalFormatting>
  <conditionalFormatting sqref="E51">
    <cfRule type="expression" dxfId="172" priority="531" stopIfTrue="1">
      <formula>#REF!="NEI"</formula>
    </cfRule>
  </conditionalFormatting>
  <conditionalFormatting sqref="D13:F13">
    <cfRule type="expression" dxfId="171" priority="522" stopIfTrue="1">
      <formula>#REF!="NEI"</formula>
    </cfRule>
  </conditionalFormatting>
  <conditionalFormatting sqref="D21:F21">
    <cfRule type="expression" dxfId="170" priority="521" stopIfTrue="1">
      <formula>#REF!="NEI"</formula>
    </cfRule>
  </conditionalFormatting>
  <conditionalFormatting sqref="C28:D28">
    <cfRule type="expression" dxfId="169" priority="512" stopIfTrue="1">
      <formula>#REF!="NEI"</formula>
    </cfRule>
  </conditionalFormatting>
  <conditionalFormatting sqref="A30:A32">
    <cfRule type="expression" dxfId="168" priority="511" stopIfTrue="1">
      <formula>#REF!="NEI"</formula>
    </cfRule>
  </conditionalFormatting>
  <conditionalFormatting sqref="C30:C32">
    <cfRule type="expression" dxfId="167" priority="510" stopIfTrue="1">
      <formula>#REF!="NEI"</formula>
    </cfRule>
  </conditionalFormatting>
  <conditionalFormatting sqref="AO29:AP29">
    <cfRule type="expression" dxfId="166" priority="508" stopIfTrue="1">
      <formula>#REF!="NEI"</formula>
    </cfRule>
  </conditionalFormatting>
  <conditionalFormatting sqref="O29">
    <cfRule type="expression" dxfId="165" priority="503" stopIfTrue="1">
      <formula>#REF!="NEI"</formula>
    </cfRule>
  </conditionalFormatting>
  <conditionalFormatting sqref="A29 C29">
    <cfRule type="expression" dxfId="164" priority="502" stopIfTrue="1">
      <formula>#REF!="NEI"</formula>
    </cfRule>
  </conditionalFormatting>
  <conditionalFormatting sqref="D29:F29">
    <cfRule type="expression" dxfId="163" priority="499" stopIfTrue="1">
      <formula>#REF!="NEI"</formula>
    </cfRule>
  </conditionalFormatting>
  <conditionalFormatting sqref="AO33:AP33">
    <cfRule type="expression" dxfId="162" priority="474" stopIfTrue="1">
      <formula>#REF!="NEI"</formula>
    </cfRule>
  </conditionalFormatting>
  <conditionalFormatting sqref="C33">
    <cfRule type="expression" dxfId="161" priority="471" stopIfTrue="1">
      <formula>#REF!="NEI"</formula>
    </cfRule>
  </conditionalFormatting>
  <conditionalFormatting sqref="M33:O33">
    <cfRule type="expression" dxfId="160" priority="470" stopIfTrue="1">
      <formula>#REF!="NEI"</formula>
    </cfRule>
  </conditionalFormatting>
  <conditionalFormatting sqref="M29:N29">
    <cfRule type="expression" dxfId="159" priority="464" stopIfTrue="1">
      <formula>#REF!="NEI"</formula>
    </cfRule>
  </conditionalFormatting>
  <conditionalFormatting sqref="L29">
    <cfRule type="expression" dxfId="158" priority="463" stopIfTrue="1">
      <formula>#REF!="NEI"</formula>
    </cfRule>
  </conditionalFormatting>
  <conditionalFormatting sqref="B30:B32">
    <cfRule type="expression" dxfId="157" priority="462" stopIfTrue="1">
      <formula>#REF!="NEI"</formula>
    </cfRule>
  </conditionalFormatting>
  <conditionalFormatting sqref="O30">
    <cfRule type="expression" dxfId="156" priority="454" stopIfTrue="1">
      <formula>#REF!="NEI"</formula>
    </cfRule>
  </conditionalFormatting>
  <conditionalFormatting sqref="O31">
    <cfRule type="expression" dxfId="155" priority="453" stopIfTrue="1">
      <formula>#REF!="NEI"</formula>
    </cfRule>
  </conditionalFormatting>
  <conditionalFormatting sqref="O32">
    <cfRule type="expression" dxfId="154" priority="452" stopIfTrue="1">
      <formula>#REF!="NEI"</formula>
    </cfRule>
  </conditionalFormatting>
  <conditionalFormatting sqref="D12">
    <cfRule type="expression" dxfId="153" priority="387" stopIfTrue="1">
      <formula>#REF!="NEI"</formula>
    </cfRule>
  </conditionalFormatting>
  <conditionalFormatting sqref="D20">
    <cfRule type="expression" dxfId="152" priority="386" stopIfTrue="1">
      <formula>#REF!="NEI"</formula>
    </cfRule>
  </conditionalFormatting>
  <conditionalFormatting sqref="C46">
    <cfRule type="expression" dxfId="151" priority="385" stopIfTrue="1">
      <formula>#REF!="NEI"</formula>
    </cfRule>
  </conditionalFormatting>
  <conditionalFormatting sqref="O53">
    <cfRule type="expression" dxfId="150" priority="196" stopIfTrue="1">
      <formula>#REF!="NEI"</formula>
    </cfRule>
  </conditionalFormatting>
  <conditionalFormatting sqref="P53">
    <cfRule type="expression" dxfId="149" priority="194" stopIfTrue="1">
      <formula>#REF!="NEI"</formula>
    </cfRule>
  </conditionalFormatting>
  <conditionalFormatting sqref="AQ50">
    <cfRule type="expression" dxfId="148" priority="151" stopIfTrue="1">
      <formula>#REF!="NEI"</formula>
    </cfRule>
  </conditionalFormatting>
  <conditionalFormatting sqref="AQ51">
    <cfRule type="expression" dxfId="147" priority="150" stopIfTrue="1">
      <formula>#REF!="NEI"</formula>
    </cfRule>
  </conditionalFormatting>
  <conditionalFormatting sqref="M13">
    <cfRule type="expression" dxfId="146" priority="89" stopIfTrue="1">
      <formula>#REF!="NEI"</formula>
    </cfRule>
  </conditionalFormatting>
  <conditionalFormatting sqref="M21">
    <cfRule type="expression" dxfId="145" priority="88" stopIfTrue="1">
      <formula>#REF!="NEI"</formula>
    </cfRule>
  </conditionalFormatting>
  <conditionalFormatting sqref="A53">
    <cfRule type="expression" dxfId="144" priority="68">
      <formula>$B$19="Andel"</formula>
    </cfRule>
  </conditionalFormatting>
  <conditionalFormatting sqref="E52">
    <cfRule type="expression" dxfId="143" priority="67" stopIfTrue="1">
      <formula>#REF!="NEI"</formula>
    </cfRule>
  </conditionalFormatting>
  <conditionalFormatting sqref="E53">
    <cfRule type="expression" dxfId="142" priority="66" stopIfTrue="1">
      <formula>#REF!="NEI"</formula>
    </cfRule>
  </conditionalFormatting>
  <conditionalFormatting sqref="C22:C26 G14:K18 G30:K32 G22:K26 D4:K10">
    <cfRule type="expression" dxfId="141" priority="743">
      <formula>#REF!="Finansieringsandel"</formula>
    </cfRule>
  </conditionalFormatting>
  <conditionalFormatting sqref="D14:F18">
    <cfRule type="expression" dxfId="140" priority="518">
      <formula>#REF!="Finansieringsandel"</formula>
    </cfRule>
  </conditionalFormatting>
  <conditionalFormatting sqref="D30:F32">
    <cfRule type="expression" dxfId="139" priority="498">
      <formula>#REF!="Finansieringsandel"</formula>
    </cfRule>
  </conditionalFormatting>
  <conditionalFormatting sqref="D22:F26">
    <cfRule type="expression" dxfId="138" priority="64">
      <formula>#REF!="Finansieringsandel"</formula>
    </cfRule>
  </conditionalFormatting>
  <conditionalFormatting sqref="AQ3:AV3">
    <cfRule type="expression" dxfId="137" priority="52" stopIfTrue="1">
      <formula>#REF!="NEI"</formula>
    </cfRule>
  </conditionalFormatting>
  <conditionalFormatting sqref="AQ11">
    <cfRule type="expression" dxfId="136" priority="51" stopIfTrue="1">
      <formula>#REF!="NEI"</formula>
    </cfRule>
  </conditionalFormatting>
  <conditionalFormatting sqref="AQ20">
    <cfRule type="expression" dxfId="135" priority="54" stopIfTrue="1">
      <formula>#REF!="NEI"</formula>
    </cfRule>
  </conditionalFormatting>
  <conditionalFormatting sqref="AQ34:AS34">
    <cfRule type="expression" dxfId="134" priority="53" stopIfTrue="1">
      <formula>#REF!="NEI"</formula>
    </cfRule>
  </conditionalFormatting>
  <conditionalFormatting sqref="AQ13">
    <cfRule type="expression" dxfId="133" priority="50" stopIfTrue="1">
      <formula>#REF!="NEI"</formula>
    </cfRule>
  </conditionalFormatting>
  <conditionalFormatting sqref="AQ19">
    <cfRule type="expression" dxfId="132" priority="49" stopIfTrue="1">
      <formula>#REF!="NEI"</formula>
    </cfRule>
  </conditionalFormatting>
  <conditionalFormatting sqref="AQ21">
    <cfRule type="expression" dxfId="131" priority="48" stopIfTrue="1">
      <formula>#REF!="NEI"</formula>
    </cfRule>
  </conditionalFormatting>
  <conditionalFormatting sqref="AQ27">
    <cfRule type="expression" dxfId="130" priority="47" stopIfTrue="1">
      <formula>#REF!="NEI"</formula>
    </cfRule>
  </conditionalFormatting>
  <conditionalFormatting sqref="AQ37:AQ38">
    <cfRule type="expression" dxfId="129" priority="45" stopIfTrue="1">
      <formula>#REF!="NEI"</formula>
    </cfRule>
  </conditionalFormatting>
  <conditionalFormatting sqref="AQ29">
    <cfRule type="expression" dxfId="128" priority="44" stopIfTrue="1">
      <formula>#REF!="NEI"</formula>
    </cfRule>
  </conditionalFormatting>
  <conditionalFormatting sqref="AQ33">
    <cfRule type="expression" dxfId="127" priority="43" stopIfTrue="1">
      <formula>#REF!="NEI"</formula>
    </cfRule>
  </conditionalFormatting>
  <conditionalFormatting sqref="O37:O39">
    <cfRule type="expression" dxfId="126" priority="40" stopIfTrue="1">
      <formula>#REF!="NEI"</formula>
    </cfRule>
  </conditionalFormatting>
  <conditionalFormatting sqref="B37:B39">
    <cfRule type="expression" dxfId="125" priority="32" stopIfTrue="1">
      <formula>#REF!="NEI"</formula>
    </cfRule>
  </conditionalFormatting>
  <conditionalFormatting sqref="D36:F36">
    <cfRule type="expression" dxfId="124" priority="31" stopIfTrue="1">
      <formula>#REF!="NEI"</formula>
    </cfRule>
  </conditionalFormatting>
  <conditionalFormatting sqref="A36">
    <cfRule type="expression" dxfId="123" priority="27" stopIfTrue="1">
      <formula>#REF!="NEI"</formula>
    </cfRule>
  </conditionalFormatting>
  <conditionalFormatting sqref="A3">
    <cfRule type="expression" dxfId="122" priority="28" stopIfTrue="1">
      <formula>#REF!="NEI"</formula>
    </cfRule>
  </conditionalFormatting>
  <conditionalFormatting sqref="G36:K36">
    <cfRule type="expression" dxfId="121" priority="26" stopIfTrue="1">
      <formula>#REF!="NEI"</formula>
    </cfRule>
  </conditionalFormatting>
  <conditionalFormatting sqref="AR37:AS38">
    <cfRule type="expression" dxfId="120" priority="25" stopIfTrue="1">
      <formula>#REF!="NEI"</formula>
    </cfRule>
  </conditionalFormatting>
  <conditionalFormatting sqref="AR36:AS36">
    <cfRule type="expression" dxfId="119" priority="21" stopIfTrue="1">
      <formula>#REF!="NEI"</formula>
    </cfRule>
  </conditionalFormatting>
  <conditionalFormatting sqref="AO36:AP36">
    <cfRule type="expression" dxfId="118" priority="23" stopIfTrue="1">
      <formula>#REF!="NEI"</formula>
    </cfRule>
  </conditionalFormatting>
  <conditionalFormatting sqref="AQ36">
    <cfRule type="expression" dxfId="117" priority="22" stopIfTrue="1">
      <formula>#REF!="NEI"</formula>
    </cfRule>
  </conditionalFormatting>
  <conditionalFormatting sqref="F68">
    <cfRule type="expression" dxfId="116" priority="18" stopIfTrue="1">
      <formula>#REF!="NEI"</formula>
    </cfRule>
  </conditionalFormatting>
  <conditionalFormatting sqref="A34">
    <cfRule type="expression" dxfId="115" priority="17" stopIfTrue="1">
      <formula>#REF!="NEI"</formula>
    </cfRule>
  </conditionalFormatting>
  <conditionalFormatting sqref="D34:K34">
    <cfRule type="expression" dxfId="114" priority="16" stopIfTrue="1">
      <formula>#REF!="NEI"</formula>
    </cfRule>
  </conditionalFormatting>
  <conditionalFormatting sqref="L34:O34">
    <cfRule type="expression" dxfId="113" priority="15" stopIfTrue="1">
      <formula>#REF!="NEI"</formula>
    </cfRule>
  </conditionalFormatting>
  <conditionalFormatting sqref="D37:K39">
    <cfRule type="expression" dxfId="112" priority="14" stopIfTrue="1">
      <formula>#REF!="NEI"</formula>
    </cfRule>
  </conditionalFormatting>
  <conditionalFormatting sqref="C48">
    <cfRule type="expression" dxfId="111" priority="12" stopIfTrue="1">
      <formula>#REF!="NEI"</formula>
    </cfRule>
  </conditionalFormatting>
  <conditionalFormatting sqref="AO35:AP35">
    <cfRule type="expression" dxfId="110" priority="11" stopIfTrue="1">
      <formula>#REF!="NEI"</formula>
    </cfRule>
  </conditionalFormatting>
  <conditionalFormatting sqref="AQ35">
    <cfRule type="expression" dxfId="109" priority="10" stopIfTrue="1">
      <formula>#REF!="NEI"</formula>
    </cfRule>
  </conditionalFormatting>
  <conditionalFormatting sqref="AR35:AS35">
    <cfRule type="expression" dxfId="108" priority="9" stopIfTrue="1">
      <formula>#REF!="NEI"</formula>
    </cfRule>
  </conditionalFormatting>
  <conditionalFormatting sqref="AT34:AV34">
    <cfRule type="expression" dxfId="107" priority="8" stopIfTrue="1">
      <formula>#REF!="NEI"</formula>
    </cfRule>
  </conditionalFormatting>
  <conditionalFormatting sqref="AT37:AV38">
    <cfRule type="expression" dxfId="106" priority="7" stopIfTrue="1">
      <formula>#REF!="NEI"</formula>
    </cfRule>
  </conditionalFormatting>
  <conditionalFormatting sqref="AT36:AV36">
    <cfRule type="expression" dxfId="105" priority="6" stopIfTrue="1">
      <formula>#REF!="NEI"</formula>
    </cfRule>
  </conditionalFormatting>
  <conditionalFormatting sqref="AT35:AV35">
    <cfRule type="expression" dxfId="104" priority="5" stopIfTrue="1">
      <formula>#REF!="NEI"</formula>
    </cfRule>
  </conditionalFormatting>
  <conditionalFormatting sqref="BO3:BW3">
    <cfRule type="expression" dxfId="103" priority="4" stopIfTrue="1">
      <formula>#REF!="NEI"</formula>
    </cfRule>
  </conditionalFormatting>
  <conditionalFormatting sqref="BG3:BN3">
    <cfRule type="expression" dxfId="102" priority="3" stopIfTrue="1">
      <formula>#REF!="NEI"</formula>
    </cfRule>
  </conditionalFormatting>
  <conditionalFormatting sqref="AX3:BE3">
    <cfRule type="expression" dxfId="101" priority="1" stopIfTrue="1">
      <formula>#REF!="NEI"</formula>
    </cfRule>
  </conditionalFormatting>
  <pageMargins left="0.59055118110236227" right="0.35433070866141736" top="0.53" bottom="0.47" header="0.31" footer="0.26"/>
  <pageSetup paperSize="9" scale="42" orientation="landscape" r:id="rId1"/>
  <headerFooter alignWithMargins="0"/>
  <legacyDrawing r:id="rId2"/>
  <extLst>
    <ext xmlns:x14="http://schemas.microsoft.com/office/spreadsheetml/2009/9/main" uri="{78C0D931-6437-407d-A8EE-F0AAD7539E65}">
      <x14:conditionalFormattings>
        <x14:conditionalFormatting xmlns:xm="http://schemas.microsoft.com/office/excel/2006/main">
          <x14:cfRule type="expression" priority="197" id="{71918338-90C7-4A63-804E-A75E5A53CF9B}">
            <xm:f>'\\kant.uio.no\los-ads-u1\mikkelbd\pc\Dokumenter\kant.uio.no\los-ads-u1\mikkelbd\pc\Dokumenter\kant\los-ads-u1\EFP\IHR-leveranser - EFP\Søknadsbudsjett\[søknadsbudsjettering_1.3.xlsx]Registrering'!#REF!="Finansieringsandel"</xm:f>
            <x14:dxf>
              <fill>
                <patternFill>
                  <bgColor theme="0"/>
                </patternFill>
              </fill>
            </x14:dxf>
          </x14:cfRule>
          <xm:sqref>N53:O53 F51:M51</xm:sqref>
        </x14:conditionalFormatting>
      </x14:conditionalFormattings>
    </ext>
    <ext xmlns:x14="http://schemas.microsoft.com/office/spreadsheetml/2009/9/main" uri="{CCE6A557-97BC-4b89-ADB6-D9C93CAAB3DF}">
      <x14:dataValidations xmlns:xm="http://schemas.microsoft.com/office/excel/2006/main" xWindow="96" yWindow="292" count="1">
        <x14:dataValidation type="list" allowBlank="1" showInputMessage="1" showErrorMessage="1" prompt="Feltet må fylles inn!" xr:uid="{00000000-0002-0000-0100-000000000000}">
          <x14:formula1>
            <xm:f>Finansiering!$A$7:$A$16</xm:f>
          </x14:formula1>
          <xm:sqref>A22:A26 A14:A18 A5:A10</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rgb="FF00B050"/>
    <pageSetUpPr fitToPage="1"/>
  </sheetPr>
  <dimension ref="A1:O63"/>
  <sheetViews>
    <sheetView showGridLines="0" zoomScale="70" zoomScaleNormal="70" zoomScalePageLayoutView="85" workbookViewId="0">
      <selection activeCell="D64" sqref="D64"/>
    </sheetView>
  </sheetViews>
  <sheetFormatPr baseColWidth="10" defaultColWidth="9.42578125" defaultRowHeight="12.75" x14ac:dyDescent="0.2"/>
  <cols>
    <col min="1" max="1" width="31.5703125" style="41" customWidth="1"/>
    <col min="2" max="2" width="12.42578125" style="41" customWidth="1"/>
    <col min="3" max="3" width="12.5703125" style="41" customWidth="1"/>
    <col min="4" max="4" width="30" style="41" customWidth="1"/>
    <col min="5" max="5" width="18" style="41" customWidth="1"/>
    <col min="6" max="9" width="18.42578125" style="41" customWidth="1"/>
    <col min="10" max="10" width="18" style="41" customWidth="1"/>
    <col min="11" max="11" width="18.42578125" style="41" customWidth="1"/>
    <col min="12" max="12" width="15.5703125" style="41" customWidth="1"/>
    <col min="13" max="13" width="18.42578125" style="41" customWidth="1"/>
    <col min="14" max="14" width="17.42578125" style="41" customWidth="1"/>
    <col min="15" max="15" width="19.42578125" style="41" customWidth="1"/>
    <col min="16" max="16" width="4" style="41" customWidth="1"/>
    <col min="17" max="17" width="18.5703125" style="41" customWidth="1"/>
    <col min="18" max="21" width="12.5703125" style="41" customWidth="1"/>
    <col min="22" max="22" width="11.5703125" style="41" customWidth="1"/>
    <col min="23" max="23" width="12.42578125" style="41" customWidth="1"/>
    <col min="24" max="24" width="10.5703125" style="41" bestFit="1" customWidth="1"/>
    <col min="25" max="26" width="10.5703125" style="41" customWidth="1"/>
    <col min="27" max="34" width="9.42578125" style="41"/>
    <col min="35" max="35" width="11.42578125" style="41" bestFit="1" customWidth="1"/>
    <col min="36" max="16384" width="9.42578125" style="41"/>
  </cols>
  <sheetData>
    <row r="1" spans="1:15" ht="18.75" x14ac:dyDescent="0.3">
      <c r="A1" s="42" t="s">
        <v>105</v>
      </c>
      <c r="B1" s="42"/>
      <c r="C1" s="42" t="str">
        <f>IF(Registrering!B4="","",Registrering!B4)</f>
        <v/>
      </c>
      <c r="D1" s="40"/>
    </row>
    <row r="2" spans="1:15" ht="21" x14ac:dyDescent="0.35">
      <c r="A2" s="59" t="s">
        <v>106</v>
      </c>
      <c r="B2" s="465"/>
      <c r="C2" s="45"/>
      <c r="D2" s="45"/>
      <c r="E2" s="61" t="s">
        <v>87</v>
      </c>
      <c r="I2" s="43" t="s">
        <v>107</v>
      </c>
    </row>
    <row r="3" spans="1:15" ht="15" x14ac:dyDescent="0.25">
      <c r="A3" s="133"/>
      <c r="B3" s="86" t="s">
        <v>108</v>
      </c>
      <c r="C3" s="86"/>
      <c r="D3" s="86" t="s">
        <v>109</v>
      </c>
      <c r="E3" s="87">
        <f>Budsjett!D3</f>
        <v>2024</v>
      </c>
      <c r="F3" s="87">
        <f>E3+1</f>
        <v>2025</v>
      </c>
      <c r="G3" s="87">
        <f t="shared" ref="G3:N3" si="0">F3+1</f>
        <v>2026</v>
      </c>
      <c r="H3" s="87">
        <f t="shared" si="0"/>
        <v>2027</v>
      </c>
      <c r="I3" s="87">
        <f t="shared" si="0"/>
        <v>2028</v>
      </c>
      <c r="J3" s="87">
        <f t="shared" si="0"/>
        <v>2029</v>
      </c>
      <c r="K3" s="87">
        <f t="shared" si="0"/>
        <v>2030</v>
      </c>
      <c r="L3" s="87">
        <f t="shared" si="0"/>
        <v>2031</v>
      </c>
      <c r="M3" s="87">
        <f t="shared" si="0"/>
        <v>2032</v>
      </c>
      <c r="N3" s="87">
        <f t="shared" si="0"/>
        <v>2033</v>
      </c>
      <c r="O3" s="88" t="s">
        <v>54</v>
      </c>
    </row>
    <row r="4" spans="1:15" ht="15" x14ac:dyDescent="0.25">
      <c r="A4" s="134" t="s">
        <v>110</v>
      </c>
      <c r="B4" s="98"/>
      <c r="C4" s="24"/>
      <c r="D4" s="129"/>
      <c r="E4" s="130"/>
      <c r="F4" s="130"/>
      <c r="G4" s="130"/>
      <c r="H4" s="130"/>
      <c r="I4" s="130"/>
      <c r="J4" s="130"/>
      <c r="K4" s="130"/>
      <c r="L4" s="130"/>
      <c r="M4" s="130"/>
      <c r="N4" s="130"/>
      <c r="O4" s="20">
        <f>SUM(E4:N4)</f>
        <v>0</v>
      </c>
    </row>
    <row r="5" spans="1:15" ht="15" x14ac:dyDescent="0.25">
      <c r="A5" s="98" t="s">
        <v>111</v>
      </c>
      <c r="B5" s="98"/>
      <c r="C5" s="24"/>
      <c r="D5" s="465"/>
      <c r="E5" s="480"/>
      <c r="F5" s="480"/>
      <c r="G5" s="480"/>
      <c r="H5" s="480"/>
      <c r="I5" s="480"/>
      <c r="J5" s="480"/>
      <c r="K5" s="480"/>
      <c r="L5" s="480"/>
      <c r="M5" s="480"/>
      <c r="N5" s="480"/>
      <c r="O5" s="20"/>
    </row>
    <row r="6" spans="1:15" ht="15" x14ac:dyDescent="0.25">
      <c r="A6" s="98" t="s">
        <v>112</v>
      </c>
      <c r="B6" s="98"/>
      <c r="C6" s="24"/>
      <c r="D6" s="465"/>
      <c r="E6" s="480"/>
      <c r="F6" s="480"/>
      <c r="G6" s="480"/>
      <c r="H6" s="480"/>
      <c r="I6" s="480"/>
      <c r="J6" s="480"/>
      <c r="K6" s="480"/>
      <c r="L6" s="480"/>
      <c r="M6" s="480"/>
      <c r="N6" s="480"/>
      <c r="O6" s="20"/>
    </row>
    <row r="7" spans="1:15" ht="15" x14ac:dyDescent="0.25">
      <c r="A7" s="22" t="s">
        <v>113</v>
      </c>
      <c r="B7" s="98" t="s">
        <v>114</v>
      </c>
      <c r="C7" s="24"/>
      <c r="D7" s="465"/>
      <c r="E7" s="20">
        <f>E5*E6</f>
        <v>0</v>
      </c>
      <c r="F7" s="20">
        <f t="shared" ref="F7:N7" si="1">F5*F6</f>
        <v>0</v>
      </c>
      <c r="G7" s="20">
        <f t="shared" si="1"/>
        <v>0</v>
      </c>
      <c r="H7" s="20">
        <f t="shared" si="1"/>
        <v>0</v>
      </c>
      <c r="I7" s="20">
        <f t="shared" si="1"/>
        <v>0</v>
      </c>
      <c r="J7" s="20">
        <f t="shared" si="1"/>
        <v>0</v>
      </c>
      <c r="K7" s="20">
        <f t="shared" si="1"/>
        <v>0</v>
      </c>
      <c r="L7" s="20">
        <f t="shared" si="1"/>
        <v>0</v>
      </c>
      <c r="M7" s="20">
        <f t="shared" si="1"/>
        <v>0</v>
      </c>
      <c r="N7" s="20">
        <f t="shared" si="1"/>
        <v>0</v>
      </c>
      <c r="O7" s="20">
        <f>SUM(E7:N7)</f>
        <v>0</v>
      </c>
    </row>
    <row r="8" spans="1:15" ht="15" x14ac:dyDescent="0.25">
      <c r="A8" s="134" t="s">
        <v>115</v>
      </c>
      <c r="B8" s="98"/>
      <c r="C8" s="24"/>
      <c r="D8" s="465"/>
      <c r="E8" s="480"/>
      <c r="F8" s="480"/>
      <c r="G8" s="480"/>
      <c r="H8" s="480"/>
      <c r="I8" s="480"/>
      <c r="J8" s="480"/>
      <c r="K8" s="480"/>
      <c r="L8" s="480"/>
      <c r="M8" s="480"/>
      <c r="N8" s="480"/>
      <c r="O8" s="20"/>
    </row>
    <row r="9" spans="1:15" ht="15" x14ac:dyDescent="0.25">
      <c r="A9" s="98" t="s">
        <v>111</v>
      </c>
      <c r="B9" s="98"/>
      <c r="C9" s="24"/>
      <c r="D9" s="465"/>
      <c r="E9" s="480"/>
      <c r="F9" s="480"/>
      <c r="G9" s="480"/>
      <c r="H9" s="480"/>
      <c r="I9" s="480"/>
      <c r="J9" s="480"/>
      <c r="K9" s="480"/>
      <c r="L9" s="480"/>
      <c r="M9" s="480"/>
      <c r="N9" s="480"/>
      <c r="O9" s="20"/>
    </row>
    <row r="10" spans="1:15" ht="15" x14ac:dyDescent="0.25">
      <c r="A10" s="98" t="s">
        <v>112</v>
      </c>
      <c r="B10" s="98"/>
      <c r="C10" s="24"/>
      <c r="D10" s="465"/>
      <c r="E10" s="480"/>
      <c r="F10" s="480"/>
      <c r="G10" s="480"/>
      <c r="H10" s="480"/>
      <c r="I10" s="480"/>
      <c r="J10" s="480"/>
      <c r="K10" s="480"/>
      <c r="L10" s="480"/>
      <c r="M10" s="480"/>
      <c r="N10" s="480"/>
      <c r="O10" s="20"/>
    </row>
    <row r="11" spans="1:15" ht="15" x14ac:dyDescent="0.25">
      <c r="A11" s="22" t="s">
        <v>113</v>
      </c>
      <c r="B11" s="98" t="s">
        <v>91</v>
      </c>
      <c r="C11" s="24"/>
      <c r="D11" s="465"/>
      <c r="E11" s="481">
        <f>E9*E10</f>
        <v>0</v>
      </c>
      <c r="F11" s="481">
        <f t="shared" ref="F11:N11" si="2">F9*F10</f>
        <v>0</v>
      </c>
      <c r="G11" s="481">
        <f t="shared" si="2"/>
        <v>0</v>
      </c>
      <c r="H11" s="481">
        <f t="shared" si="2"/>
        <v>0</v>
      </c>
      <c r="I11" s="481">
        <f t="shared" si="2"/>
        <v>0</v>
      </c>
      <c r="J11" s="481">
        <f t="shared" si="2"/>
        <v>0</v>
      </c>
      <c r="K11" s="481">
        <f t="shared" si="2"/>
        <v>0</v>
      </c>
      <c r="L11" s="481">
        <f t="shared" si="2"/>
        <v>0</v>
      </c>
      <c r="M11" s="481">
        <f t="shared" si="2"/>
        <v>0</v>
      </c>
      <c r="N11" s="481">
        <f t="shared" si="2"/>
        <v>0</v>
      </c>
      <c r="O11" s="20">
        <f>SUM(E11:N11)</f>
        <v>0</v>
      </c>
    </row>
    <row r="12" spans="1:15" ht="15" x14ac:dyDescent="0.25">
      <c r="A12" s="134" t="s">
        <v>116</v>
      </c>
      <c r="B12" s="98"/>
      <c r="C12" s="24"/>
      <c r="D12" s="465"/>
      <c r="E12" s="480"/>
      <c r="F12" s="480"/>
      <c r="G12" s="480"/>
      <c r="H12" s="480"/>
      <c r="I12" s="480"/>
      <c r="J12" s="480"/>
      <c r="K12" s="480"/>
      <c r="L12" s="480"/>
      <c r="M12" s="480"/>
      <c r="N12" s="480"/>
      <c r="O12" s="20"/>
    </row>
    <row r="13" spans="1:15" ht="15" x14ac:dyDescent="0.25">
      <c r="A13" s="98" t="s">
        <v>111</v>
      </c>
      <c r="B13" s="98"/>
      <c r="C13" s="24"/>
      <c r="D13" s="465"/>
      <c r="E13" s="480"/>
      <c r="F13" s="480"/>
      <c r="G13" s="480"/>
      <c r="H13" s="480"/>
      <c r="I13" s="480"/>
      <c r="J13" s="480"/>
      <c r="K13" s="480"/>
      <c r="L13" s="480"/>
      <c r="M13" s="480"/>
      <c r="N13" s="480"/>
      <c r="O13" s="20"/>
    </row>
    <row r="14" spans="1:15" ht="15" x14ac:dyDescent="0.25">
      <c r="A14" s="98" t="s">
        <v>112</v>
      </c>
      <c r="B14" s="98"/>
      <c r="C14" s="24"/>
      <c r="D14" s="465"/>
      <c r="E14" s="480"/>
      <c r="F14" s="480"/>
      <c r="G14" s="480"/>
      <c r="H14" s="480"/>
      <c r="I14" s="480"/>
      <c r="J14" s="480"/>
      <c r="K14" s="480"/>
      <c r="L14" s="480"/>
      <c r="M14" s="480"/>
      <c r="N14" s="480"/>
      <c r="O14" s="20"/>
    </row>
    <row r="15" spans="1:15" ht="15" x14ac:dyDescent="0.25">
      <c r="A15" s="22" t="s">
        <v>113</v>
      </c>
      <c r="B15" s="98" t="s">
        <v>117</v>
      </c>
      <c r="C15" s="24"/>
      <c r="D15" s="465"/>
      <c r="E15" s="481">
        <f>E13*E14</f>
        <v>0</v>
      </c>
      <c r="F15" s="481">
        <f t="shared" ref="F15:N15" si="3">F13*F14</f>
        <v>0</v>
      </c>
      <c r="G15" s="481">
        <f t="shared" si="3"/>
        <v>0</v>
      </c>
      <c r="H15" s="481">
        <f t="shared" si="3"/>
        <v>0</v>
      </c>
      <c r="I15" s="481">
        <f t="shared" si="3"/>
        <v>0</v>
      </c>
      <c r="J15" s="481">
        <f t="shared" si="3"/>
        <v>0</v>
      </c>
      <c r="K15" s="481">
        <f t="shared" si="3"/>
        <v>0</v>
      </c>
      <c r="L15" s="481">
        <f t="shared" si="3"/>
        <v>0</v>
      </c>
      <c r="M15" s="481">
        <f t="shared" si="3"/>
        <v>0</v>
      </c>
      <c r="N15" s="481">
        <f t="shared" si="3"/>
        <v>0</v>
      </c>
      <c r="O15" s="20">
        <f>SUM(E15:N15)</f>
        <v>0</v>
      </c>
    </row>
    <row r="16" spans="1:15" ht="15" x14ac:dyDescent="0.25">
      <c r="A16" s="134" t="s">
        <v>118</v>
      </c>
      <c r="B16" s="98"/>
      <c r="C16" s="24"/>
      <c r="D16" s="465"/>
      <c r="E16" s="480"/>
      <c r="F16" s="480"/>
      <c r="G16" s="480"/>
      <c r="H16" s="480"/>
      <c r="I16" s="480"/>
      <c r="J16" s="480"/>
      <c r="K16" s="480"/>
      <c r="L16" s="480"/>
      <c r="M16" s="480"/>
      <c r="N16" s="480"/>
      <c r="O16" s="20"/>
    </row>
    <row r="17" spans="1:15" ht="15" x14ac:dyDescent="0.25">
      <c r="A17" s="98" t="s">
        <v>111</v>
      </c>
      <c r="B17" s="98"/>
      <c r="C17" s="24"/>
      <c r="D17" s="465"/>
      <c r="E17" s="480"/>
      <c r="F17" s="480"/>
      <c r="G17" s="480"/>
      <c r="H17" s="480"/>
      <c r="I17" s="480"/>
      <c r="J17" s="480"/>
      <c r="K17" s="480"/>
      <c r="L17" s="480"/>
      <c r="M17" s="480"/>
      <c r="N17" s="480"/>
      <c r="O17" s="20"/>
    </row>
    <row r="18" spans="1:15" ht="15" x14ac:dyDescent="0.25">
      <c r="A18" s="98" t="s">
        <v>112</v>
      </c>
      <c r="B18" s="98"/>
      <c r="C18" s="24"/>
      <c r="D18" s="465"/>
      <c r="E18" s="480"/>
      <c r="F18" s="480"/>
      <c r="G18" s="480"/>
      <c r="H18" s="480"/>
      <c r="I18" s="480"/>
      <c r="J18" s="480"/>
      <c r="K18" s="480"/>
      <c r="L18" s="480"/>
      <c r="M18" s="480"/>
      <c r="N18" s="480"/>
      <c r="O18" s="20"/>
    </row>
    <row r="19" spans="1:15" ht="15" x14ac:dyDescent="0.25">
      <c r="A19" s="22" t="s">
        <v>113</v>
      </c>
      <c r="B19" s="98" t="s">
        <v>119</v>
      </c>
      <c r="C19" s="24"/>
      <c r="D19" s="465"/>
      <c r="E19" s="481">
        <f>E17*E18</f>
        <v>0</v>
      </c>
      <c r="F19" s="481">
        <f t="shared" ref="F19:N19" si="4">F17*F18</f>
        <v>0</v>
      </c>
      <c r="G19" s="481">
        <f t="shared" si="4"/>
        <v>0</v>
      </c>
      <c r="H19" s="481">
        <f t="shared" si="4"/>
        <v>0</v>
      </c>
      <c r="I19" s="481">
        <f t="shared" si="4"/>
        <v>0</v>
      </c>
      <c r="J19" s="481">
        <f t="shared" si="4"/>
        <v>0</v>
      </c>
      <c r="K19" s="481">
        <f t="shared" si="4"/>
        <v>0</v>
      </c>
      <c r="L19" s="481">
        <f t="shared" si="4"/>
        <v>0</v>
      </c>
      <c r="M19" s="481">
        <f t="shared" si="4"/>
        <v>0</v>
      </c>
      <c r="N19" s="481">
        <f t="shared" si="4"/>
        <v>0</v>
      </c>
      <c r="O19" s="20">
        <f>SUM(E19:N19)</f>
        <v>0</v>
      </c>
    </row>
    <row r="20" spans="1:15" ht="15" x14ac:dyDescent="0.25">
      <c r="A20" s="134" t="s">
        <v>120</v>
      </c>
      <c r="B20" s="98"/>
      <c r="C20" s="24"/>
      <c r="D20" s="465"/>
      <c r="E20" s="480"/>
      <c r="F20" s="480"/>
      <c r="G20" s="480"/>
      <c r="H20" s="480"/>
      <c r="I20" s="480"/>
      <c r="J20" s="480"/>
      <c r="K20" s="480"/>
      <c r="L20" s="480"/>
      <c r="M20" s="480"/>
      <c r="N20" s="480"/>
      <c r="O20" s="20"/>
    </row>
    <row r="21" spans="1:15" ht="15" x14ac:dyDescent="0.25">
      <c r="A21" s="98" t="s">
        <v>111</v>
      </c>
      <c r="B21" s="98"/>
      <c r="C21" s="24"/>
      <c r="D21" s="465"/>
      <c r="E21" s="480"/>
      <c r="F21" s="480"/>
      <c r="G21" s="480"/>
      <c r="H21" s="480"/>
      <c r="I21" s="480"/>
      <c r="J21" s="480"/>
      <c r="K21" s="480"/>
      <c r="L21" s="480"/>
      <c r="M21" s="480"/>
      <c r="N21" s="480"/>
      <c r="O21" s="20"/>
    </row>
    <row r="22" spans="1:15" ht="15" x14ac:dyDescent="0.25">
      <c r="A22" s="98" t="s">
        <v>112</v>
      </c>
      <c r="B22" s="98"/>
      <c r="C22" s="24"/>
      <c r="D22" s="465"/>
      <c r="E22" s="480"/>
      <c r="F22" s="480"/>
      <c r="G22" s="480"/>
      <c r="H22" s="480"/>
      <c r="I22" s="480"/>
      <c r="J22" s="480"/>
      <c r="K22" s="480"/>
      <c r="L22" s="480"/>
      <c r="M22" s="480"/>
      <c r="N22" s="480"/>
      <c r="O22" s="20"/>
    </row>
    <row r="23" spans="1:15" ht="15" x14ac:dyDescent="0.25">
      <c r="A23" s="22" t="s">
        <v>113</v>
      </c>
      <c r="B23" s="98" t="s">
        <v>121</v>
      </c>
      <c r="C23" s="24"/>
      <c r="D23" s="465"/>
      <c r="E23" s="481">
        <f>E21*E22</f>
        <v>0</v>
      </c>
      <c r="F23" s="481">
        <f t="shared" ref="F23:N23" si="5">F21*F22</f>
        <v>0</v>
      </c>
      <c r="G23" s="481">
        <f t="shared" si="5"/>
        <v>0</v>
      </c>
      <c r="H23" s="481">
        <f t="shared" si="5"/>
        <v>0</v>
      </c>
      <c r="I23" s="481">
        <f t="shared" si="5"/>
        <v>0</v>
      </c>
      <c r="J23" s="481">
        <f t="shared" si="5"/>
        <v>0</v>
      </c>
      <c r="K23" s="481">
        <f t="shared" si="5"/>
        <v>0</v>
      </c>
      <c r="L23" s="481">
        <f t="shared" si="5"/>
        <v>0</v>
      </c>
      <c r="M23" s="481">
        <f t="shared" si="5"/>
        <v>0</v>
      </c>
      <c r="N23" s="481">
        <f t="shared" si="5"/>
        <v>0</v>
      </c>
      <c r="O23" s="20">
        <f>SUM(E23:N23)</f>
        <v>0</v>
      </c>
    </row>
    <row r="24" spans="1:15" ht="15" x14ac:dyDescent="0.25">
      <c r="A24" s="134" t="s">
        <v>122</v>
      </c>
      <c r="B24" s="98"/>
      <c r="C24" s="24"/>
      <c r="D24" s="465"/>
      <c r="E24" s="480"/>
      <c r="F24" s="480"/>
      <c r="G24" s="480"/>
      <c r="H24" s="480"/>
      <c r="I24" s="480"/>
      <c r="J24" s="480"/>
      <c r="K24" s="480"/>
      <c r="L24" s="480"/>
      <c r="M24" s="480"/>
      <c r="N24" s="480"/>
      <c r="O24" s="20"/>
    </row>
    <row r="25" spans="1:15" ht="15" x14ac:dyDescent="0.25">
      <c r="A25" s="98" t="s">
        <v>111</v>
      </c>
      <c r="B25" s="98"/>
      <c r="C25" s="24"/>
      <c r="D25" s="465"/>
      <c r="E25" s="480"/>
      <c r="F25" s="480"/>
      <c r="G25" s="480"/>
      <c r="H25" s="480"/>
      <c r="I25" s="480"/>
      <c r="J25" s="480"/>
      <c r="K25" s="480"/>
      <c r="L25" s="480"/>
      <c r="M25" s="480"/>
      <c r="N25" s="480"/>
      <c r="O25" s="20"/>
    </row>
    <row r="26" spans="1:15" ht="15" x14ac:dyDescent="0.25">
      <c r="A26" s="98" t="s">
        <v>112</v>
      </c>
      <c r="B26" s="98"/>
      <c r="C26" s="24"/>
      <c r="D26" s="465"/>
      <c r="E26" s="480"/>
      <c r="F26" s="480"/>
      <c r="G26" s="480"/>
      <c r="H26" s="480"/>
      <c r="I26" s="480"/>
      <c r="J26" s="480"/>
      <c r="K26" s="480"/>
      <c r="L26" s="480"/>
      <c r="M26" s="480"/>
      <c r="N26" s="480"/>
      <c r="O26" s="20"/>
    </row>
    <row r="27" spans="1:15" ht="15" x14ac:dyDescent="0.25">
      <c r="A27" s="22" t="s">
        <v>113</v>
      </c>
      <c r="B27" s="98"/>
      <c r="C27" s="24"/>
      <c r="D27" s="465"/>
      <c r="E27" s="481">
        <f>E25*E26</f>
        <v>0</v>
      </c>
      <c r="F27" s="481">
        <f t="shared" ref="F27:N27" si="6">F25*F26</f>
        <v>0</v>
      </c>
      <c r="G27" s="481">
        <f t="shared" si="6"/>
        <v>0</v>
      </c>
      <c r="H27" s="481">
        <f t="shared" si="6"/>
        <v>0</v>
      </c>
      <c r="I27" s="481">
        <f t="shared" si="6"/>
        <v>0</v>
      </c>
      <c r="J27" s="481">
        <f t="shared" si="6"/>
        <v>0</v>
      </c>
      <c r="K27" s="481">
        <f t="shared" si="6"/>
        <v>0</v>
      </c>
      <c r="L27" s="481">
        <f t="shared" si="6"/>
        <v>0</v>
      </c>
      <c r="M27" s="481">
        <f t="shared" si="6"/>
        <v>0</v>
      </c>
      <c r="N27" s="481">
        <f t="shared" si="6"/>
        <v>0</v>
      </c>
      <c r="O27" s="20">
        <f>SUM(E27:N27)</f>
        <v>0</v>
      </c>
    </row>
    <row r="28" spans="1:15" ht="15" x14ac:dyDescent="0.25">
      <c r="A28" s="134" t="s">
        <v>123</v>
      </c>
      <c r="B28" s="98"/>
      <c r="C28" s="24"/>
      <c r="D28" s="465"/>
      <c r="E28" s="480"/>
      <c r="F28" s="480"/>
      <c r="G28" s="480"/>
      <c r="H28" s="480"/>
      <c r="I28" s="480"/>
      <c r="J28" s="480"/>
      <c r="K28" s="480"/>
      <c r="L28" s="480"/>
      <c r="M28" s="480"/>
      <c r="N28" s="480"/>
      <c r="O28" s="20"/>
    </row>
    <row r="29" spans="1:15" ht="15" x14ac:dyDescent="0.25">
      <c r="A29" s="131" t="s">
        <v>111</v>
      </c>
      <c r="B29" s="98"/>
      <c r="C29" s="24"/>
      <c r="D29" s="465"/>
      <c r="E29" s="480"/>
      <c r="F29" s="480"/>
      <c r="G29" s="480"/>
      <c r="H29" s="480"/>
      <c r="I29" s="480"/>
      <c r="J29" s="480"/>
      <c r="K29" s="480"/>
      <c r="L29" s="480"/>
      <c r="M29" s="480"/>
      <c r="N29" s="480"/>
      <c r="O29" s="20"/>
    </row>
    <row r="30" spans="1:15" ht="15" x14ac:dyDescent="0.25">
      <c r="A30" s="98" t="s">
        <v>112</v>
      </c>
      <c r="B30" s="98"/>
      <c r="C30" s="24"/>
      <c r="D30" s="465"/>
      <c r="E30" s="480"/>
      <c r="F30" s="480"/>
      <c r="G30" s="480"/>
      <c r="H30" s="480"/>
      <c r="I30" s="480"/>
      <c r="J30" s="480"/>
      <c r="K30" s="480"/>
      <c r="L30" s="480"/>
      <c r="M30" s="480"/>
      <c r="N30" s="480"/>
      <c r="O30" s="20"/>
    </row>
    <row r="31" spans="1:15" ht="15" x14ac:dyDescent="0.25">
      <c r="A31" s="22" t="s">
        <v>113</v>
      </c>
      <c r="B31" s="98"/>
      <c r="C31" s="24"/>
      <c r="D31" s="465"/>
      <c r="E31" s="481">
        <f>E29*E30</f>
        <v>0</v>
      </c>
      <c r="F31" s="481">
        <f t="shared" ref="F31:N31" si="7">F29*F30</f>
        <v>0</v>
      </c>
      <c r="G31" s="481">
        <f t="shared" si="7"/>
        <v>0</v>
      </c>
      <c r="H31" s="481">
        <f t="shared" si="7"/>
        <v>0</v>
      </c>
      <c r="I31" s="481">
        <f t="shared" si="7"/>
        <v>0</v>
      </c>
      <c r="J31" s="481">
        <f t="shared" si="7"/>
        <v>0</v>
      </c>
      <c r="K31" s="481">
        <f t="shared" si="7"/>
        <v>0</v>
      </c>
      <c r="L31" s="481">
        <f t="shared" si="7"/>
        <v>0</v>
      </c>
      <c r="M31" s="481">
        <f t="shared" si="7"/>
        <v>0</v>
      </c>
      <c r="N31" s="481">
        <f t="shared" si="7"/>
        <v>0</v>
      </c>
      <c r="O31" s="20">
        <f>SUM(E31:N31)</f>
        <v>0</v>
      </c>
    </row>
    <row r="32" spans="1:15" ht="15" hidden="1" x14ac:dyDescent="0.25">
      <c r="A32" s="134" t="s">
        <v>124</v>
      </c>
      <c r="B32" s="98"/>
      <c r="C32" s="24"/>
      <c r="D32" s="465"/>
      <c r="E32" s="480"/>
      <c r="F32" s="480"/>
      <c r="G32" s="480"/>
      <c r="H32" s="480"/>
      <c r="I32" s="480"/>
      <c r="J32" s="480"/>
      <c r="K32" s="480"/>
      <c r="L32" s="480"/>
      <c r="M32" s="480"/>
      <c r="N32" s="480"/>
      <c r="O32" s="20"/>
    </row>
    <row r="33" spans="1:15" ht="15" hidden="1" x14ac:dyDescent="0.25">
      <c r="A33" s="131" t="s">
        <v>111</v>
      </c>
      <c r="B33" s="98"/>
      <c r="C33" s="24"/>
      <c r="D33" s="465"/>
      <c r="E33" s="480"/>
      <c r="F33" s="480"/>
      <c r="G33" s="480"/>
      <c r="H33" s="480"/>
      <c r="I33" s="480"/>
      <c r="J33" s="480"/>
      <c r="K33" s="480"/>
      <c r="L33" s="480"/>
      <c r="M33" s="480"/>
      <c r="N33" s="480"/>
      <c r="O33" s="20"/>
    </row>
    <row r="34" spans="1:15" ht="15" hidden="1" x14ac:dyDescent="0.25">
      <c r="A34" s="98" t="s">
        <v>112</v>
      </c>
      <c r="B34" s="98"/>
      <c r="C34" s="24"/>
      <c r="D34" s="465"/>
      <c r="E34" s="480"/>
      <c r="F34" s="480"/>
      <c r="G34" s="480"/>
      <c r="H34" s="480"/>
      <c r="I34" s="480"/>
      <c r="J34" s="480"/>
      <c r="K34" s="480"/>
      <c r="L34" s="480"/>
      <c r="M34" s="480"/>
      <c r="N34" s="480"/>
      <c r="O34" s="20"/>
    </row>
    <row r="35" spans="1:15" ht="15" hidden="1" x14ac:dyDescent="0.25">
      <c r="A35" s="22" t="s">
        <v>113</v>
      </c>
      <c r="B35" s="98" t="s">
        <v>114</v>
      </c>
      <c r="C35" s="24"/>
      <c r="D35" s="465"/>
      <c r="E35" s="481">
        <f>E33*E34</f>
        <v>0</v>
      </c>
      <c r="F35" s="481">
        <f t="shared" ref="F35:N35" si="8">F33*F34</f>
        <v>0</v>
      </c>
      <c r="G35" s="481">
        <f t="shared" si="8"/>
        <v>0</v>
      </c>
      <c r="H35" s="481">
        <f t="shared" si="8"/>
        <v>0</v>
      </c>
      <c r="I35" s="481">
        <f t="shared" si="8"/>
        <v>0</v>
      </c>
      <c r="J35" s="481">
        <f t="shared" si="8"/>
        <v>0</v>
      </c>
      <c r="K35" s="481">
        <f t="shared" si="8"/>
        <v>0</v>
      </c>
      <c r="L35" s="481">
        <f t="shared" si="8"/>
        <v>0</v>
      </c>
      <c r="M35" s="481">
        <f t="shared" si="8"/>
        <v>0</v>
      </c>
      <c r="N35" s="481">
        <f t="shared" si="8"/>
        <v>0</v>
      </c>
      <c r="O35" s="20">
        <f>SUM(E35:N35)</f>
        <v>0</v>
      </c>
    </row>
    <row r="36" spans="1:15" ht="15" hidden="1" x14ac:dyDescent="0.25">
      <c r="A36" s="134" t="s">
        <v>125</v>
      </c>
      <c r="B36" s="98"/>
      <c r="C36" s="24"/>
      <c r="D36" s="465"/>
      <c r="E36" s="480"/>
      <c r="F36" s="480"/>
      <c r="G36" s="480"/>
      <c r="H36" s="480"/>
      <c r="I36" s="480"/>
      <c r="J36" s="480"/>
      <c r="K36" s="480"/>
      <c r="L36" s="480"/>
      <c r="M36" s="480"/>
      <c r="N36" s="480"/>
      <c r="O36" s="20"/>
    </row>
    <row r="37" spans="1:15" ht="15" hidden="1" x14ac:dyDescent="0.25">
      <c r="A37" s="131" t="s">
        <v>111</v>
      </c>
      <c r="B37" s="98"/>
      <c r="C37" s="24"/>
      <c r="D37" s="465"/>
      <c r="E37" s="480"/>
      <c r="F37" s="480"/>
      <c r="G37" s="480"/>
      <c r="H37" s="480"/>
      <c r="I37" s="480"/>
      <c r="J37" s="480"/>
      <c r="K37" s="480"/>
      <c r="L37" s="480"/>
      <c r="M37" s="480"/>
      <c r="N37" s="480"/>
      <c r="O37" s="20"/>
    </row>
    <row r="38" spans="1:15" ht="15" hidden="1" x14ac:dyDescent="0.25">
      <c r="A38" s="98" t="s">
        <v>112</v>
      </c>
      <c r="B38" s="98"/>
      <c r="C38" s="24"/>
      <c r="D38" s="465"/>
      <c r="E38" s="480"/>
      <c r="F38" s="480"/>
      <c r="G38" s="480"/>
      <c r="H38" s="480"/>
      <c r="I38" s="480"/>
      <c r="J38" s="480"/>
      <c r="K38" s="480"/>
      <c r="L38" s="480"/>
      <c r="M38" s="480"/>
      <c r="N38" s="480"/>
      <c r="O38" s="20"/>
    </row>
    <row r="39" spans="1:15" ht="15" hidden="1" x14ac:dyDescent="0.25">
      <c r="A39" s="22" t="s">
        <v>113</v>
      </c>
      <c r="B39" s="98" t="s">
        <v>114</v>
      </c>
      <c r="C39" s="24"/>
      <c r="D39" s="465"/>
      <c r="E39" s="481">
        <f>E37*E38</f>
        <v>0</v>
      </c>
      <c r="F39" s="481">
        <f t="shared" ref="F39:N39" si="9">F37*F38</f>
        <v>0</v>
      </c>
      <c r="G39" s="481">
        <f t="shared" si="9"/>
        <v>0</v>
      </c>
      <c r="H39" s="481">
        <f t="shared" si="9"/>
        <v>0</v>
      </c>
      <c r="I39" s="481">
        <f t="shared" si="9"/>
        <v>0</v>
      </c>
      <c r="J39" s="481">
        <f t="shared" si="9"/>
        <v>0</v>
      </c>
      <c r="K39" s="481">
        <f t="shared" si="9"/>
        <v>0</v>
      </c>
      <c r="L39" s="481">
        <f t="shared" si="9"/>
        <v>0</v>
      </c>
      <c r="M39" s="481">
        <f t="shared" si="9"/>
        <v>0</v>
      </c>
      <c r="N39" s="481">
        <f t="shared" si="9"/>
        <v>0</v>
      </c>
      <c r="O39" s="20">
        <f>SUM(E39:N39)</f>
        <v>0</v>
      </c>
    </row>
    <row r="40" spans="1:15" ht="15" hidden="1" x14ac:dyDescent="0.25">
      <c r="A40" s="134" t="s">
        <v>126</v>
      </c>
      <c r="B40" s="98"/>
      <c r="C40" s="24"/>
      <c r="D40" s="465"/>
      <c r="E40" s="480"/>
      <c r="F40" s="480"/>
      <c r="G40" s="480"/>
      <c r="H40" s="480"/>
      <c r="I40" s="480"/>
      <c r="J40" s="480"/>
      <c r="K40" s="480"/>
      <c r="L40" s="480"/>
      <c r="M40" s="480"/>
      <c r="N40" s="480"/>
      <c r="O40" s="20"/>
    </row>
    <row r="41" spans="1:15" ht="15" hidden="1" x14ac:dyDescent="0.25">
      <c r="A41" s="131" t="s">
        <v>111</v>
      </c>
      <c r="B41" s="98"/>
      <c r="C41" s="24"/>
      <c r="D41" s="465"/>
      <c r="E41" s="480"/>
      <c r="F41" s="480"/>
      <c r="G41" s="480"/>
      <c r="H41" s="480"/>
      <c r="I41" s="480"/>
      <c r="J41" s="480"/>
      <c r="K41" s="480"/>
      <c r="L41" s="480"/>
      <c r="M41" s="480"/>
      <c r="N41" s="480"/>
      <c r="O41" s="20"/>
    </row>
    <row r="42" spans="1:15" ht="15" hidden="1" x14ac:dyDescent="0.25">
      <c r="A42" s="98" t="s">
        <v>112</v>
      </c>
      <c r="B42" s="98"/>
      <c r="C42" s="24"/>
      <c r="D42" s="465"/>
      <c r="E42" s="480"/>
      <c r="F42" s="480"/>
      <c r="G42" s="480"/>
      <c r="H42" s="480"/>
      <c r="I42" s="480"/>
      <c r="J42" s="480"/>
      <c r="K42" s="480"/>
      <c r="L42" s="480"/>
      <c r="M42" s="480"/>
      <c r="N42" s="480"/>
      <c r="O42" s="20"/>
    </row>
    <row r="43" spans="1:15" ht="15" hidden="1" x14ac:dyDescent="0.25">
      <c r="A43" s="22" t="s">
        <v>113</v>
      </c>
      <c r="B43" s="98" t="s">
        <v>114</v>
      </c>
      <c r="C43" s="24"/>
      <c r="D43" s="465"/>
      <c r="E43" s="481">
        <f>E41*E42</f>
        <v>0</v>
      </c>
      <c r="F43" s="481">
        <f t="shared" ref="F43:N43" si="10">F41*F42</f>
        <v>0</v>
      </c>
      <c r="G43" s="481">
        <f t="shared" si="10"/>
        <v>0</v>
      </c>
      <c r="H43" s="481">
        <f t="shared" si="10"/>
        <v>0</v>
      </c>
      <c r="I43" s="481">
        <f t="shared" si="10"/>
        <v>0</v>
      </c>
      <c r="J43" s="481">
        <f t="shared" si="10"/>
        <v>0</v>
      </c>
      <c r="K43" s="481">
        <f t="shared" si="10"/>
        <v>0</v>
      </c>
      <c r="L43" s="481">
        <f t="shared" si="10"/>
        <v>0</v>
      </c>
      <c r="M43" s="481">
        <f t="shared" si="10"/>
        <v>0</v>
      </c>
      <c r="N43" s="481">
        <f t="shared" si="10"/>
        <v>0</v>
      </c>
      <c r="O43" s="20">
        <f>SUM(E43:N43)</f>
        <v>0</v>
      </c>
    </row>
    <row r="44" spans="1:15" ht="15" hidden="1" x14ac:dyDescent="0.25">
      <c r="A44" s="134" t="s">
        <v>127</v>
      </c>
      <c r="B44" s="98"/>
      <c r="C44" s="24"/>
      <c r="D44" s="465"/>
      <c r="E44" s="480"/>
      <c r="F44" s="480"/>
      <c r="G44" s="480"/>
      <c r="H44" s="480"/>
      <c r="I44" s="480"/>
      <c r="J44" s="480"/>
      <c r="K44" s="480"/>
      <c r="L44" s="480"/>
      <c r="M44" s="480"/>
      <c r="N44" s="480"/>
      <c r="O44" s="20"/>
    </row>
    <row r="45" spans="1:15" ht="15" hidden="1" x14ac:dyDescent="0.25">
      <c r="A45" s="98" t="s">
        <v>111</v>
      </c>
      <c r="B45" s="98"/>
      <c r="C45" s="24"/>
      <c r="D45" s="465"/>
      <c r="E45" s="480"/>
      <c r="F45" s="480"/>
      <c r="G45" s="480"/>
      <c r="H45" s="480"/>
      <c r="I45" s="480"/>
      <c r="J45" s="480"/>
      <c r="K45" s="480"/>
      <c r="L45" s="480"/>
      <c r="M45" s="480"/>
      <c r="N45" s="480"/>
      <c r="O45" s="20"/>
    </row>
    <row r="46" spans="1:15" ht="15" hidden="1" x14ac:dyDescent="0.25">
      <c r="A46" s="98" t="s">
        <v>112</v>
      </c>
      <c r="B46" s="98"/>
      <c r="C46" s="24"/>
      <c r="D46" s="465"/>
      <c r="E46" s="480"/>
      <c r="F46" s="480"/>
      <c r="G46" s="480"/>
      <c r="H46" s="480"/>
      <c r="I46" s="480"/>
      <c r="J46" s="480"/>
      <c r="K46" s="480"/>
      <c r="L46" s="480"/>
      <c r="M46" s="480"/>
      <c r="N46" s="480"/>
      <c r="O46" s="20"/>
    </row>
    <row r="47" spans="1:15" ht="15" hidden="1" x14ac:dyDescent="0.25">
      <c r="A47" s="22" t="s">
        <v>113</v>
      </c>
      <c r="B47" s="98" t="s">
        <v>114</v>
      </c>
      <c r="C47" s="24"/>
      <c r="D47" s="465"/>
      <c r="E47" s="481">
        <f>E45*E46</f>
        <v>0</v>
      </c>
      <c r="F47" s="481">
        <f t="shared" ref="F47:N47" si="11">F45*F46</f>
        <v>0</v>
      </c>
      <c r="G47" s="481">
        <f t="shared" si="11"/>
        <v>0</v>
      </c>
      <c r="H47" s="481">
        <f t="shared" si="11"/>
        <v>0</v>
      </c>
      <c r="I47" s="481">
        <f t="shared" si="11"/>
        <v>0</v>
      </c>
      <c r="J47" s="481">
        <f t="shared" si="11"/>
        <v>0</v>
      </c>
      <c r="K47" s="481">
        <f t="shared" si="11"/>
        <v>0</v>
      </c>
      <c r="L47" s="481">
        <f t="shared" si="11"/>
        <v>0</v>
      </c>
      <c r="M47" s="481">
        <f t="shared" si="11"/>
        <v>0</v>
      </c>
      <c r="N47" s="481">
        <f t="shared" si="11"/>
        <v>0</v>
      </c>
      <c r="O47" s="20">
        <f>SUM(E47:N47)</f>
        <v>0</v>
      </c>
    </row>
    <row r="48" spans="1:15" ht="15" hidden="1" x14ac:dyDescent="0.25">
      <c r="A48" s="134" t="s">
        <v>128</v>
      </c>
      <c r="B48" s="98"/>
      <c r="C48" s="24"/>
      <c r="D48" s="465"/>
      <c r="E48" s="480"/>
      <c r="F48" s="480"/>
      <c r="G48" s="480"/>
      <c r="H48" s="480"/>
      <c r="I48" s="480"/>
      <c r="J48" s="480"/>
      <c r="K48" s="480"/>
      <c r="L48" s="480"/>
      <c r="M48" s="480"/>
      <c r="N48" s="480"/>
      <c r="O48" s="20"/>
    </row>
    <row r="49" spans="1:15" ht="15" hidden="1" x14ac:dyDescent="0.25">
      <c r="A49" s="98" t="s">
        <v>111</v>
      </c>
      <c r="B49" s="98"/>
      <c r="C49" s="24"/>
      <c r="D49" s="465"/>
      <c r="E49" s="480"/>
      <c r="F49" s="480"/>
      <c r="G49" s="480"/>
      <c r="H49" s="480"/>
      <c r="I49" s="480"/>
      <c r="J49" s="480"/>
      <c r="K49" s="480"/>
      <c r="L49" s="480"/>
      <c r="M49" s="480"/>
      <c r="N49" s="480"/>
      <c r="O49" s="20"/>
    </row>
    <row r="50" spans="1:15" ht="15" hidden="1" x14ac:dyDescent="0.25">
      <c r="A50" s="98" t="s">
        <v>112</v>
      </c>
      <c r="B50" s="98"/>
      <c r="C50" s="24"/>
      <c r="D50" s="465"/>
      <c r="E50" s="480"/>
      <c r="F50" s="480"/>
      <c r="G50" s="480"/>
      <c r="H50" s="480"/>
      <c r="I50" s="480"/>
      <c r="J50" s="480"/>
      <c r="K50" s="480"/>
      <c r="L50" s="480"/>
      <c r="M50" s="480"/>
      <c r="N50" s="480"/>
      <c r="O50" s="20"/>
    </row>
    <row r="51" spans="1:15" ht="15" hidden="1" x14ac:dyDescent="0.25">
      <c r="A51" s="22" t="s">
        <v>113</v>
      </c>
      <c r="B51" s="98" t="s">
        <v>114</v>
      </c>
      <c r="C51" s="24"/>
      <c r="D51" s="465"/>
      <c r="E51" s="481">
        <f>E49*E50</f>
        <v>0</v>
      </c>
      <c r="F51" s="481">
        <f t="shared" ref="F51:N51" si="12">F49*F50</f>
        <v>0</v>
      </c>
      <c r="G51" s="481">
        <f t="shared" si="12"/>
        <v>0</v>
      </c>
      <c r="H51" s="481">
        <f t="shared" si="12"/>
        <v>0</v>
      </c>
      <c r="I51" s="481">
        <f t="shared" si="12"/>
        <v>0</v>
      </c>
      <c r="J51" s="481">
        <f t="shared" si="12"/>
        <v>0</v>
      </c>
      <c r="K51" s="481">
        <f t="shared" si="12"/>
        <v>0</v>
      </c>
      <c r="L51" s="481">
        <f t="shared" si="12"/>
        <v>0</v>
      </c>
      <c r="M51" s="481">
        <f t="shared" si="12"/>
        <v>0</v>
      </c>
      <c r="N51" s="481">
        <f t="shared" si="12"/>
        <v>0</v>
      </c>
      <c r="O51" s="20">
        <f>SUM(E51:N51)</f>
        <v>0</v>
      </c>
    </row>
    <row r="52" spans="1:15" ht="15" hidden="1" x14ac:dyDescent="0.25">
      <c r="A52" s="134" t="s">
        <v>129</v>
      </c>
      <c r="B52" s="98"/>
      <c r="C52" s="24"/>
      <c r="D52" s="465"/>
      <c r="E52" s="480"/>
      <c r="F52" s="480"/>
      <c r="G52" s="480"/>
      <c r="H52" s="480"/>
      <c r="I52" s="480"/>
      <c r="J52" s="480"/>
      <c r="K52" s="480"/>
      <c r="L52" s="480"/>
      <c r="M52" s="480"/>
      <c r="N52" s="480"/>
      <c r="O52" s="20"/>
    </row>
    <row r="53" spans="1:15" ht="15" hidden="1" x14ac:dyDescent="0.25">
      <c r="A53" s="98" t="s">
        <v>111</v>
      </c>
      <c r="B53" s="98"/>
      <c r="C53" s="24"/>
      <c r="D53" s="465"/>
      <c r="E53" s="480"/>
      <c r="F53" s="480"/>
      <c r="G53" s="480"/>
      <c r="H53" s="480"/>
      <c r="I53" s="480"/>
      <c r="J53" s="480"/>
      <c r="K53" s="480"/>
      <c r="L53" s="480"/>
      <c r="M53" s="480"/>
      <c r="N53" s="480"/>
      <c r="O53" s="20"/>
    </row>
    <row r="54" spans="1:15" ht="15" hidden="1" x14ac:dyDescent="0.25">
      <c r="A54" s="98" t="s">
        <v>112</v>
      </c>
      <c r="B54" s="98"/>
      <c r="C54" s="24"/>
      <c r="D54" s="465"/>
      <c r="E54" s="480"/>
      <c r="F54" s="480"/>
      <c r="G54" s="480"/>
      <c r="H54" s="480"/>
      <c r="I54" s="480"/>
      <c r="J54" s="480"/>
      <c r="K54" s="480"/>
      <c r="L54" s="480"/>
      <c r="M54" s="480"/>
      <c r="N54" s="480"/>
      <c r="O54" s="20"/>
    </row>
    <row r="55" spans="1:15" ht="15" hidden="1" x14ac:dyDescent="0.25">
      <c r="A55" s="22" t="s">
        <v>113</v>
      </c>
      <c r="B55" s="98" t="s">
        <v>114</v>
      </c>
      <c r="C55" s="24"/>
      <c r="D55" s="465"/>
      <c r="E55" s="481">
        <f>E53*E54</f>
        <v>0</v>
      </c>
      <c r="F55" s="481">
        <f t="shared" ref="F55:N55" si="13">F53*F54</f>
        <v>0</v>
      </c>
      <c r="G55" s="481">
        <f t="shared" si="13"/>
        <v>0</v>
      </c>
      <c r="H55" s="481">
        <f t="shared" si="13"/>
        <v>0</v>
      </c>
      <c r="I55" s="481">
        <f t="shared" si="13"/>
        <v>0</v>
      </c>
      <c r="J55" s="481">
        <f t="shared" si="13"/>
        <v>0</v>
      </c>
      <c r="K55" s="481">
        <f t="shared" si="13"/>
        <v>0</v>
      </c>
      <c r="L55" s="481">
        <f t="shared" si="13"/>
        <v>0</v>
      </c>
      <c r="M55" s="481">
        <f t="shared" si="13"/>
        <v>0</v>
      </c>
      <c r="N55" s="481">
        <f t="shared" si="13"/>
        <v>0</v>
      </c>
      <c r="O55" s="20">
        <f>SUM(E55:N55)</f>
        <v>0</v>
      </c>
    </row>
    <row r="56" spans="1:15" ht="15" hidden="1" x14ac:dyDescent="0.25">
      <c r="A56" s="134" t="s">
        <v>130</v>
      </c>
      <c r="B56" s="98"/>
      <c r="C56" s="24"/>
      <c r="D56" s="465"/>
      <c r="E56" s="480"/>
      <c r="F56" s="480"/>
      <c r="G56" s="480"/>
      <c r="H56" s="480"/>
      <c r="I56" s="480"/>
      <c r="J56" s="480"/>
      <c r="K56" s="480"/>
      <c r="L56" s="480"/>
      <c r="M56" s="480"/>
      <c r="N56" s="480"/>
      <c r="O56" s="20"/>
    </row>
    <row r="57" spans="1:15" ht="15" hidden="1" x14ac:dyDescent="0.25">
      <c r="A57" s="98" t="s">
        <v>111</v>
      </c>
      <c r="B57" s="98"/>
      <c r="C57" s="24"/>
      <c r="D57" s="465"/>
      <c r="E57" s="480"/>
      <c r="F57" s="480"/>
      <c r="G57" s="480"/>
      <c r="H57" s="480"/>
      <c r="I57" s="480"/>
      <c r="J57" s="480"/>
      <c r="K57" s="480"/>
      <c r="L57" s="480"/>
      <c r="M57" s="480"/>
      <c r="N57" s="480"/>
      <c r="O57" s="20"/>
    </row>
    <row r="58" spans="1:15" ht="15" hidden="1" x14ac:dyDescent="0.25">
      <c r="A58" s="98" t="s">
        <v>112</v>
      </c>
      <c r="B58" s="98"/>
      <c r="C58" s="24"/>
      <c r="D58" s="465"/>
      <c r="E58" s="480"/>
      <c r="F58" s="480"/>
      <c r="G58" s="480"/>
      <c r="H58" s="480"/>
      <c r="I58" s="480"/>
      <c r="J58" s="480"/>
      <c r="K58" s="480"/>
      <c r="L58" s="480"/>
      <c r="M58" s="480"/>
      <c r="N58" s="480"/>
      <c r="O58" s="20"/>
    </row>
    <row r="59" spans="1:15" ht="15" hidden="1" x14ac:dyDescent="0.25">
      <c r="A59" s="22" t="s">
        <v>113</v>
      </c>
      <c r="B59" s="98" t="s">
        <v>114</v>
      </c>
      <c r="C59" s="24"/>
      <c r="D59" s="465"/>
      <c r="E59" s="481">
        <f>E57*E58</f>
        <v>0</v>
      </c>
      <c r="F59" s="481">
        <f t="shared" ref="F59:N59" si="14">F57*F58</f>
        <v>0</v>
      </c>
      <c r="G59" s="481">
        <f t="shared" si="14"/>
        <v>0</v>
      </c>
      <c r="H59" s="481">
        <f t="shared" si="14"/>
        <v>0</v>
      </c>
      <c r="I59" s="481">
        <f t="shared" si="14"/>
        <v>0</v>
      </c>
      <c r="J59" s="481">
        <f t="shared" si="14"/>
        <v>0</v>
      </c>
      <c r="K59" s="481">
        <f t="shared" si="14"/>
        <v>0</v>
      </c>
      <c r="L59" s="481">
        <f t="shared" si="14"/>
        <v>0</v>
      </c>
      <c r="M59" s="481">
        <f t="shared" si="14"/>
        <v>0</v>
      </c>
      <c r="N59" s="481">
        <f t="shared" si="14"/>
        <v>0</v>
      </c>
      <c r="O59" s="20">
        <f>SUM(E59:N59)</f>
        <v>0</v>
      </c>
    </row>
    <row r="60" spans="1:15" ht="15" hidden="1" x14ac:dyDescent="0.25">
      <c r="A60" s="134" t="s">
        <v>131</v>
      </c>
      <c r="B60" s="98"/>
      <c r="C60" s="24"/>
      <c r="D60" s="465"/>
      <c r="E60" s="480"/>
      <c r="F60" s="480"/>
      <c r="G60" s="480"/>
      <c r="H60" s="480"/>
      <c r="I60" s="480"/>
      <c r="J60" s="480"/>
      <c r="K60" s="480"/>
      <c r="L60" s="480"/>
      <c r="M60" s="480"/>
      <c r="N60" s="480"/>
      <c r="O60" s="20"/>
    </row>
    <row r="61" spans="1:15" ht="15" hidden="1" x14ac:dyDescent="0.25">
      <c r="A61" s="98" t="s">
        <v>111</v>
      </c>
      <c r="B61" s="98"/>
      <c r="C61" s="24"/>
      <c r="D61" s="465"/>
      <c r="E61" s="480"/>
      <c r="F61" s="480"/>
      <c r="G61" s="480"/>
      <c r="H61" s="480"/>
      <c r="I61" s="480"/>
      <c r="J61" s="480"/>
      <c r="K61" s="480"/>
      <c r="L61" s="480"/>
      <c r="M61" s="480"/>
      <c r="N61" s="480"/>
      <c r="O61" s="20"/>
    </row>
    <row r="62" spans="1:15" ht="15" hidden="1" x14ac:dyDescent="0.25">
      <c r="A62" s="98" t="s">
        <v>112</v>
      </c>
      <c r="B62" s="98"/>
      <c r="C62" s="24"/>
      <c r="D62" s="465"/>
      <c r="E62" s="480"/>
      <c r="F62" s="480"/>
      <c r="G62" s="480"/>
      <c r="H62" s="480"/>
      <c r="I62" s="480"/>
      <c r="J62" s="480"/>
      <c r="K62" s="480"/>
      <c r="L62" s="480"/>
      <c r="M62" s="480"/>
      <c r="N62" s="480"/>
      <c r="O62" s="20"/>
    </row>
    <row r="63" spans="1:15" ht="15" hidden="1" x14ac:dyDescent="0.25">
      <c r="A63" s="22" t="s">
        <v>113</v>
      </c>
      <c r="B63" s="98" t="s">
        <v>114</v>
      </c>
      <c r="C63" s="24"/>
      <c r="D63" s="465"/>
      <c r="E63" s="481">
        <f>E61*E62</f>
        <v>0</v>
      </c>
      <c r="F63" s="481">
        <f t="shared" ref="F63:N63" si="15">F61*F62</f>
        <v>0</v>
      </c>
      <c r="G63" s="481">
        <f t="shared" si="15"/>
        <v>0</v>
      </c>
      <c r="H63" s="481">
        <f t="shared" si="15"/>
        <v>0</v>
      </c>
      <c r="I63" s="481">
        <f t="shared" si="15"/>
        <v>0</v>
      </c>
      <c r="J63" s="481">
        <f t="shared" si="15"/>
        <v>0</v>
      </c>
      <c r="K63" s="481">
        <f t="shared" si="15"/>
        <v>0</v>
      </c>
      <c r="L63" s="481">
        <f t="shared" si="15"/>
        <v>0</v>
      </c>
      <c r="M63" s="481">
        <f t="shared" si="15"/>
        <v>0</v>
      </c>
      <c r="N63" s="481">
        <f t="shared" si="15"/>
        <v>0</v>
      </c>
      <c r="O63" s="20">
        <f>SUM(E63:N63)</f>
        <v>0</v>
      </c>
    </row>
  </sheetData>
  <sheetProtection password="FF04" sheet="1" objects="1" scenarios="1"/>
  <conditionalFormatting sqref="D1">
    <cfRule type="expression" dxfId="99" priority="479" stopIfTrue="1">
      <formula>#REF!="NEI"</formula>
    </cfRule>
  </conditionalFormatting>
  <conditionalFormatting sqref="A4 C4:C63 A7:A8 A12 A16 A20 A24 A28 A32 A36 A40">
    <cfRule type="expression" dxfId="98" priority="478" stopIfTrue="1">
      <formula>#REF!="NEI"</formula>
    </cfRule>
  </conditionalFormatting>
  <conditionalFormatting sqref="D7:D63 A3:C3 D4:F4 O3:O63 B4:B63 A2 C2 E5:N6">
    <cfRule type="expression" dxfId="97" priority="476" stopIfTrue="1">
      <formula>#REF!="NEI"</formula>
    </cfRule>
  </conditionalFormatting>
  <conditionalFormatting sqref="D2 H4:N4">
    <cfRule type="expression" dxfId="96" priority="470" stopIfTrue="1">
      <formula>#REF!="NEI"</formula>
    </cfRule>
  </conditionalFormatting>
  <conditionalFormatting sqref="E2">
    <cfRule type="expression" dxfId="95" priority="469" stopIfTrue="1">
      <formula>#REF!="NEI"</formula>
    </cfRule>
  </conditionalFormatting>
  <conditionalFormatting sqref="E4:E6 F5:N6">
    <cfRule type="expression" dxfId="94" priority="410" stopIfTrue="1">
      <formula>#REF!="NEI"</formula>
    </cfRule>
  </conditionalFormatting>
  <conditionalFormatting sqref="D3">
    <cfRule type="expression" dxfId="93" priority="373" stopIfTrue="1">
      <formula>#REF!="NEI"</formula>
    </cfRule>
  </conditionalFormatting>
  <conditionalFormatting sqref="E3:N3">
    <cfRule type="expression" dxfId="92" priority="345" stopIfTrue="1">
      <formula>#REF!="NEI"</formula>
    </cfRule>
  </conditionalFormatting>
  <conditionalFormatting sqref="D6">
    <cfRule type="expression" dxfId="91" priority="160" stopIfTrue="1">
      <formula>#REF!="NEI"</formula>
    </cfRule>
  </conditionalFormatting>
  <conditionalFormatting sqref="E8:F8">
    <cfRule type="expression" dxfId="90" priority="127" stopIfTrue="1">
      <formula>#REF!="NEI"</formula>
    </cfRule>
  </conditionalFormatting>
  <conditionalFormatting sqref="J8:N8">
    <cfRule type="expression" dxfId="89" priority="126" stopIfTrue="1">
      <formula>#REF!="NEI"</formula>
    </cfRule>
  </conditionalFormatting>
  <conditionalFormatting sqref="A5">
    <cfRule type="expression" dxfId="88" priority="163" stopIfTrue="1">
      <formula>#REF!="NEI"</formula>
    </cfRule>
  </conditionalFormatting>
  <conditionalFormatting sqref="A6">
    <cfRule type="expression" dxfId="87" priority="162" stopIfTrue="1">
      <formula>#REF!="NEI"</formula>
    </cfRule>
  </conditionalFormatting>
  <conditionalFormatting sqref="D5">
    <cfRule type="expression" dxfId="86" priority="161" stopIfTrue="1">
      <formula>#REF!="NEI"</formula>
    </cfRule>
  </conditionalFormatting>
  <conditionalFormatting sqref="E11:E12 E15:E16 E19:E20 E23:E24 E27:E28 E31:E32 E35:E36 E39:E40 E43:E44 E47:E48 E51:E52 E55:E56 E59:E60 E63">
    <cfRule type="expression" dxfId="85" priority="76" stopIfTrue="1">
      <formula>#REF!="NEI"</formula>
    </cfRule>
  </conditionalFormatting>
  <conditionalFormatting sqref="A42 A38 A30 A26 A22 A18 A14 A10">
    <cfRule type="expression" dxfId="84" priority="49" stopIfTrue="1">
      <formula>#REF!="NEI"</formula>
    </cfRule>
  </conditionalFormatting>
  <conditionalFormatting sqref="E8">
    <cfRule type="expression" dxfId="83" priority="125" stopIfTrue="1">
      <formula>#REF!="NEI"</formula>
    </cfRule>
  </conditionalFormatting>
  <conditionalFormatting sqref="J11:N12 J15:N16 J19:N20 J23:N24 J27:N28 J31:N32 J35:N36 J39:N40 J43:N44 J47:N48 J51:N52 J55:N56 J59:N60 J63:N63">
    <cfRule type="expression" dxfId="82" priority="77" stopIfTrue="1">
      <formula>#REF!="NEI"</formula>
    </cfRule>
  </conditionalFormatting>
  <conditionalFormatting sqref="E11:F12 E15:F16 E19:F20 E23:F24 E27:F28 E31:F32 E35:F36 E39:F40 E43:F44 E47:F48 E51:F52 E55:F56 E59:F60 E63:F63">
    <cfRule type="expression" dxfId="81" priority="78" stopIfTrue="1">
      <formula>#REF!="NEI"</formula>
    </cfRule>
  </conditionalFormatting>
  <conditionalFormatting sqref="A34">
    <cfRule type="expression" dxfId="80" priority="46" stopIfTrue="1">
      <formula>#REF!="NEI"</formula>
    </cfRule>
  </conditionalFormatting>
  <conditionalFormatting sqref="A33">
    <cfRule type="expression" dxfId="79" priority="47" stopIfTrue="1">
      <formula>#REF!="NEI"</formula>
    </cfRule>
  </conditionalFormatting>
  <conditionalFormatting sqref="A35">
    <cfRule type="expression" dxfId="78" priority="48" stopIfTrue="1">
      <formula>#REF!="NEI"</formula>
    </cfRule>
  </conditionalFormatting>
  <conditionalFormatting sqref="A43 A39 A31 A27 A23 A19 A15 A11">
    <cfRule type="expression" dxfId="77" priority="51" stopIfTrue="1">
      <formula>#REF!="NEI"</formula>
    </cfRule>
  </conditionalFormatting>
  <conditionalFormatting sqref="A41 A37 A25 A21 A17 A13 A9 A29">
    <cfRule type="expression" dxfId="76" priority="50" stopIfTrue="1">
      <formula>#REF!="NEI"</formula>
    </cfRule>
  </conditionalFormatting>
  <conditionalFormatting sqref="A44 A47:A48 A52 A56 A60">
    <cfRule type="expression" dxfId="75" priority="45" stopIfTrue="1">
      <formula>#REF!="NEI"</formula>
    </cfRule>
  </conditionalFormatting>
  <conditionalFormatting sqref="A45">
    <cfRule type="expression" dxfId="74" priority="44" stopIfTrue="1">
      <formula>#REF!="NEI"</formula>
    </cfRule>
  </conditionalFormatting>
  <conditionalFormatting sqref="A46">
    <cfRule type="expression" dxfId="73" priority="43" stopIfTrue="1">
      <formula>#REF!="NEI"</formula>
    </cfRule>
  </conditionalFormatting>
  <conditionalFormatting sqref="A62 A58 A54 A50">
    <cfRule type="expression" dxfId="72" priority="40" stopIfTrue="1">
      <formula>#REF!="NEI"</formula>
    </cfRule>
  </conditionalFormatting>
  <conditionalFormatting sqref="A63 A59 A55 A51">
    <cfRule type="expression" dxfId="71" priority="42" stopIfTrue="1">
      <formula>#REF!="NEI"</formula>
    </cfRule>
  </conditionalFormatting>
  <conditionalFormatting sqref="A61 A57 A53 A49">
    <cfRule type="expression" dxfId="70" priority="41" stopIfTrue="1">
      <formula>#REF!="NEI"</formula>
    </cfRule>
  </conditionalFormatting>
  <conditionalFormatting sqref="B2">
    <cfRule type="expression" dxfId="69" priority="39" stopIfTrue="1">
      <formula>#REF!="NEI"</formula>
    </cfRule>
  </conditionalFormatting>
  <conditionalFormatting sqref="E61:N62 E57:N58 E53:N54 E49:N50 E45:N46 E41:N42 E37:N38 E33:N34 E29:N30 F25:N26">
    <cfRule type="expression" dxfId="68" priority="12" stopIfTrue="1">
      <formula>#REF!="NEI"</formula>
    </cfRule>
  </conditionalFormatting>
  <conditionalFormatting sqref="E61:N62 E57:N58 E53:N54 E49:N50 E45:N46 E41:N42 E37:N38 E33:N34 E29:N30 F25:N26">
    <cfRule type="expression" dxfId="67" priority="11" stopIfTrue="1">
      <formula>#REF!="NEI"</formula>
    </cfRule>
  </conditionalFormatting>
  <conditionalFormatting sqref="E9:N10">
    <cfRule type="expression" dxfId="66" priority="10" stopIfTrue="1">
      <formula>#REF!="NEI"</formula>
    </cfRule>
  </conditionalFormatting>
  <conditionalFormatting sqref="E9:N10">
    <cfRule type="expression" dxfId="65" priority="9" stopIfTrue="1">
      <formula>#REF!="NEI"</formula>
    </cfRule>
  </conditionalFormatting>
  <conditionalFormatting sqref="E13:N14">
    <cfRule type="expression" dxfId="64" priority="8" stopIfTrue="1">
      <formula>#REF!="NEI"</formula>
    </cfRule>
  </conditionalFormatting>
  <conditionalFormatting sqref="E13:N14">
    <cfRule type="expression" dxfId="63" priority="7" stopIfTrue="1">
      <formula>#REF!="NEI"</formula>
    </cfRule>
  </conditionalFormatting>
  <conditionalFormatting sqref="E17:N18">
    <cfRule type="expression" dxfId="62" priority="6" stopIfTrue="1">
      <formula>#REF!="NEI"</formula>
    </cfRule>
  </conditionalFormatting>
  <conditionalFormatting sqref="E17:N18">
    <cfRule type="expression" dxfId="61" priority="5" stopIfTrue="1">
      <formula>#REF!="NEI"</formula>
    </cfRule>
  </conditionalFormatting>
  <conditionalFormatting sqref="E21:N22">
    <cfRule type="expression" dxfId="60" priority="4" stopIfTrue="1">
      <formula>#REF!="NEI"</formula>
    </cfRule>
  </conditionalFormatting>
  <conditionalFormatting sqref="E21:N22">
    <cfRule type="expression" dxfId="59" priority="3" stopIfTrue="1">
      <formula>#REF!="NEI"</formula>
    </cfRule>
  </conditionalFormatting>
  <conditionalFormatting sqref="E25:E26">
    <cfRule type="expression" dxfId="58" priority="2" stopIfTrue="1">
      <formula>#REF!="NEI"</formula>
    </cfRule>
  </conditionalFormatting>
  <conditionalFormatting sqref="E25:E26">
    <cfRule type="expression" dxfId="57" priority="1" stopIfTrue="1">
      <formula>#REF!="NEI"</formula>
    </cfRule>
  </conditionalFormatting>
  <pageMargins left="0.59055118110236227" right="0.35433070866141736" top="0.53" bottom="0.47" header="0.31" footer="0.26"/>
  <pageSetup paperSize="9" scale="56"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200-000000000000}">
          <x14:formula1>
            <xm:f>Tabeller!$G$42:$G$47</xm:f>
          </x14:formula1>
          <xm:sqref>B4:B63</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FFFF00"/>
    <pageSetUpPr fitToPage="1"/>
  </sheetPr>
  <dimension ref="B1:O44"/>
  <sheetViews>
    <sheetView showGridLines="0" zoomScale="70" zoomScaleNormal="70" workbookViewId="0">
      <selection activeCell="Q36" sqref="Q36"/>
    </sheetView>
  </sheetViews>
  <sheetFormatPr baseColWidth="10" defaultColWidth="9.42578125" defaultRowHeight="15" x14ac:dyDescent="0.25"/>
  <cols>
    <col min="1" max="1" width="0.5703125" style="38" customWidth="1"/>
    <col min="2" max="2" width="44.42578125" style="38" customWidth="1"/>
    <col min="3" max="3" width="20.5703125" style="38" customWidth="1"/>
    <col min="4" max="4" width="19.5703125" style="38" customWidth="1"/>
    <col min="5" max="8" width="13.42578125" style="38" customWidth="1"/>
    <col min="9" max="9" width="16.42578125" style="38" customWidth="1"/>
    <col min="10" max="10" width="16.5703125" style="38" customWidth="1"/>
    <col min="11" max="11" width="17.5703125" style="38" customWidth="1"/>
    <col min="12" max="12" width="13.42578125" style="38" customWidth="1"/>
    <col min="13" max="13" width="14" style="38" bestFit="1" customWidth="1"/>
    <col min="14" max="14" width="9.42578125" style="38"/>
    <col min="15" max="15" width="9.5703125" style="38" bestFit="1" customWidth="1"/>
    <col min="16" max="16" width="10.42578125" style="38" bestFit="1" customWidth="1"/>
    <col min="17" max="17" width="9.42578125" style="38"/>
    <col min="18" max="18" width="10.42578125" style="38" bestFit="1" customWidth="1"/>
    <col min="19" max="16384" width="9.42578125" style="38"/>
  </cols>
  <sheetData>
    <row r="1" spans="2:14" s="71" customFormat="1" x14ac:dyDescent="0.25">
      <c r="B1" s="82" t="s">
        <v>105</v>
      </c>
      <c r="C1" s="83">
        <f>Registrering!B4</f>
        <v>0</v>
      </c>
      <c r="D1" s="453"/>
      <c r="E1" s="453"/>
      <c r="F1" s="453"/>
      <c r="G1" s="447"/>
      <c r="H1" s="447"/>
      <c r="I1" s="447"/>
      <c r="J1" s="296"/>
      <c r="K1" s="75"/>
      <c r="L1" s="447"/>
      <c r="M1" s="447"/>
      <c r="N1" s="447"/>
    </row>
    <row r="2" spans="2:14" s="71" customFormat="1" x14ac:dyDescent="0.25">
      <c r="B2" s="81" t="s">
        <v>132</v>
      </c>
      <c r="C2" s="73">
        <f>Registrering!B8</f>
        <v>0</v>
      </c>
      <c r="D2" s="453"/>
      <c r="E2" s="482"/>
      <c r="F2" s="482"/>
      <c r="G2" s="447"/>
      <c r="H2" s="447"/>
      <c r="I2" s="447"/>
      <c r="J2" s="296"/>
      <c r="K2" s="75"/>
      <c r="L2" s="483"/>
      <c r="M2" s="447"/>
      <c r="N2" s="447"/>
    </row>
    <row r="3" spans="2:14" s="71" customFormat="1" x14ac:dyDescent="0.25">
      <c r="B3" s="81" t="s">
        <v>133</v>
      </c>
      <c r="C3" s="193">
        <f>Registrering!B9</f>
        <v>0</v>
      </c>
      <c r="D3" s="453"/>
      <c r="E3" s="482"/>
      <c r="F3" s="453"/>
      <c r="G3" s="447"/>
      <c r="H3" s="462"/>
      <c r="I3" s="484"/>
      <c r="J3" s="485"/>
      <c r="K3" s="447"/>
      <c r="L3" s="447"/>
      <c r="M3" s="447"/>
      <c r="N3" s="447"/>
    </row>
    <row r="4" spans="2:14" s="71" customFormat="1" x14ac:dyDescent="0.25">
      <c r="B4" s="447"/>
      <c r="C4" s="81"/>
      <c r="D4" s="447"/>
      <c r="E4" s="447"/>
      <c r="F4" s="447"/>
      <c r="G4" s="447"/>
      <c r="H4" s="447"/>
      <c r="I4" s="447"/>
      <c r="J4" s="486"/>
      <c r="K4" s="487"/>
      <c r="L4" s="447"/>
      <c r="M4" s="447"/>
      <c r="N4" s="447"/>
    </row>
    <row r="5" spans="2:14" s="71" customFormat="1" x14ac:dyDescent="0.25">
      <c r="B5" s="462"/>
      <c r="C5" s="67"/>
      <c r="D5" s="447"/>
      <c r="E5" s="447"/>
      <c r="F5" s="447"/>
      <c r="G5" s="447"/>
      <c r="H5" s="447"/>
      <c r="I5" s="447"/>
      <c r="J5" s="488"/>
      <c r="K5" s="487"/>
      <c r="L5" s="484"/>
      <c r="M5" s="447"/>
      <c r="N5" s="447"/>
    </row>
    <row r="6" spans="2:14" x14ac:dyDescent="0.25">
      <c r="B6" s="80" t="s">
        <v>134</v>
      </c>
      <c r="C6" s="26">
        <f>Budsjett!D3</f>
        <v>2024</v>
      </c>
      <c r="D6" s="26">
        <f>Budsjett!E3</f>
        <v>2025</v>
      </c>
      <c r="E6" s="26">
        <f>Budsjett!F3</f>
        <v>2026</v>
      </c>
      <c r="F6" s="26">
        <f>Budsjett!G3</f>
        <v>2027</v>
      </c>
      <c r="G6" s="26">
        <f>Budsjett!H3</f>
        <v>2028</v>
      </c>
      <c r="H6" s="26">
        <f>Budsjett!I3</f>
        <v>2029</v>
      </c>
      <c r="I6" s="26">
        <f>Budsjett!J3</f>
        <v>2030</v>
      </c>
      <c r="J6" s="26">
        <f>Budsjett!K3</f>
        <v>2031</v>
      </c>
      <c r="K6" s="26" t="s">
        <v>135</v>
      </c>
      <c r="L6" s="447"/>
      <c r="M6" s="447"/>
      <c r="N6" s="462"/>
    </row>
    <row r="7" spans="2:14" x14ac:dyDescent="0.25">
      <c r="B7" s="158" t="s">
        <v>136</v>
      </c>
      <c r="C7" s="31"/>
      <c r="D7" s="31"/>
      <c r="E7" s="31"/>
      <c r="F7" s="31"/>
      <c r="G7" s="31"/>
      <c r="H7" s="31"/>
      <c r="I7" s="31"/>
      <c r="J7" s="31"/>
      <c r="K7" s="31"/>
      <c r="L7" s="447"/>
      <c r="M7" s="447"/>
      <c r="N7" s="447"/>
    </row>
    <row r="8" spans="2:14" x14ac:dyDescent="0.25">
      <c r="B8" s="489" t="s">
        <v>90</v>
      </c>
      <c r="C8" s="32">
        <f>Budsjett!D42</f>
        <v>0</v>
      </c>
      <c r="D8" s="32">
        <f>Budsjett!E42</f>
        <v>0</v>
      </c>
      <c r="E8" s="32">
        <f>Budsjett!F42</f>
        <v>0</v>
      </c>
      <c r="F8" s="32">
        <f>Budsjett!G42</f>
        <v>0</v>
      </c>
      <c r="G8" s="32">
        <f>Budsjett!H42</f>
        <v>0</v>
      </c>
      <c r="H8" s="32">
        <f>Budsjett!I42</f>
        <v>0</v>
      </c>
      <c r="I8" s="32">
        <f>Budsjett!J42</f>
        <v>0</v>
      </c>
      <c r="J8" s="32">
        <f>Budsjett!K42</f>
        <v>0</v>
      </c>
      <c r="K8" s="32">
        <f>SUM(C8:J8)</f>
        <v>0</v>
      </c>
      <c r="L8" s="447"/>
      <c r="M8" s="447"/>
      <c r="N8" s="447"/>
    </row>
    <row r="9" spans="2:14" x14ac:dyDescent="0.25">
      <c r="B9" s="489" t="s">
        <v>137</v>
      </c>
      <c r="C9" s="32"/>
      <c r="D9" s="32"/>
      <c r="E9" s="32"/>
      <c r="F9" s="32"/>
      <c r="G9" s="32"/>
      <c r="H9" s="32"/>
      <c r="I9" s="32"/>
      <c r="J9" s="32"/>
      <c r="K9" s="32"/>
      <c r="L9" s="447"/>
      <c r="M9" s="447"/>
      <c r="N9" s="447"/>
    </row>
    <row r="10" spans="2:14" x14ac:dyDescent="0.25">
      <c r="B10" s="28" t="s">
        <v>138</v>
      </c>
      <c r="C10" s="29">
        <f>SUM(C8:C9)</f>
        <v>0</v>
      </c>
      <c r="D10" s="29">
        <f t="shared" ref="D10:K10" si="0">SUM(D8:D9)</f>
        <v>0</v>
      </c>
      <c r="E10" s="29">
        <f t="shared" si="0"/>
        <v>0</v>
      </c>
      <c r="F10" s="29">
        <f t="shared" si="0"/>
        <v>0</v>
      </c>
      <c r="G10" s="29">
        <f t="shared" si="0"/>
        <v>0</v>
      </c>
      <c r="H10" s="29">
        <f t="shared" si="0"/>
        <v>0</v>
      </c>
      <c r="I10" s="29">
        <f t="shared" si="0"/>
        <v>0</v>
      </c>
      <c r="J10" s="29">
        <f t="shared" si="0"/>
        <v>0</v>
      </c>
      <c r="K10" s="29">
        <f t="shared" si="0"/>
        <v>0</v>
      </c>
      <c r="L10" s="447"/>
      <c r="M10" s="447"/>
      <c r="N10" s="447"/>
    </row>
    <row r="11" spans="2:14" x14ac:dyDescent="0.25">
      <c r="B11" s="489" t="s">
        <v>139</v>
      </c>
      <c r="C11" s="32">
        <f>Budsjett!AO4</f>
        <v>0</v>
      </c>
      <c r="D11" s="32">
        <f>Budsjett!AP4</f>
        <v>0</v>
      </c>
      <c r="E11" s="32">
        <f>Budsjett!AQ4</f>
        <v>0</v>
      </c>
      <c r="F11" s="32">
        <f>Budsjett!AR4</f>
        <v>0</v>
      </c>
      <c r="G11" s="32">
        <f>Budsjett!AS4</f>
        <v>0</v>
      </c>
      <c r="H11" s="32">
        <f>Budsjett!AT4</f>
        <v>0</v>
      </c>
      <c r="I11" s="32">
        <f>Budsjett!AU4</f>
        <v>0</v>
      </c>
      <c r="J11" s="32">
        <f>Budsjett!AV4</f>
        <v>0</v>
      </c>
      <c r="K11" s="32">
        <f>SUM(C11:J11)</f>
        <v>0</v>
      </c>
      <c r="L11" s="447"/>
      <c r="M11" s="447"/>
      <c r="N11" s="447"/>
    </row>
    <row r="12" spans="2:14" x14ac:dyDescent="0.25">
      <c r="B12" s="489" t="s">
        <v>140</v>
      </c>
      <c r="C12" s="32">
        <f>Budsjett!AO19</f>
        <v>0</v>
      </c>
      <c r="D12" s="32">
        <f>Budsjett!AP19</f>
        <v>0</v>
      </c>
      <c r="E12" s="32">
        <f>Budsjett!AQ19</f>
        <v>0</v>
      </c>
      <c r="F12" s="32">
        <f>Budsjett!AR19</f>
        <v>0</v>
      </c>
      <c r="G12" s="32">
        <f>Budsjett!AS19</f>
        <v>0</v>
      </c>
      <c r="H12" s="32">
        <f>Budsjett!AT19</f>
        <v>0</v>
      </c>
      <c r="I12" s="32">
        <f>Budsjett!AU19</f>
        <v>0</v>
      </c>
      <c r="J12" s="32">
        <f>Budsjett!AV19</f>
        <v>0</v>
      </c>
      <c r="K12" s="32">
        <f t="shared" ref="K12:K17" si="1">SUM(C12:J12)</f>
        <v>0</v>
      </c>
      <c r="L12" s="447"/>
      <c r="M12" s="447"/>
      <c r="N12" s="447"/>
    </row>
    <row r="13" spans="2:14" x14ac:dyDescent="0.25">
      <c r="B13" s="489" t="s">
        <v>141</v>
      </c>
      <c r="C13" s="32">
        <f>Budsjett!BG34</f>
        <v>0</v>
      </c>
      <c r="D13" s="32">
        <f>Budsjett!BH34</f>
        <v>0</v>
      </c>
      <c r="E13" s="32">
        <f>Budsjett!BI34</f>
        <v>0</v>
      </c>
      <c r="F13" s="32">
        <f>Budsjett!BJ34</f>
        <v>0</v>
      </c>
      <c r="G13" s="32">
        <f>Budsjett!BK34</f>
        <v>0</v>
      </c>
      <c r="H13" s="32">
        <f>Budsjett!BL34</f>
        <v>0</v>
      </c>
      <c r="I13" s="32">
        <f>Budsjett!BM34</f>
        <v>0</v>
      </c>
      <c r="J13" s="32">
        <f>Budsjett!BN34</f>
        <v>0</v>
      </c>
      <c r="K13" s="32">
        <f t="shared" si="1"/>
        <v>0</v>
      </c>
      <c r="L13" s="447"/>
      <c r="M13" s="447"/>
      <c r="N13" s="447"/>
    </row>
    <row r="14" spans="2:14" x14ac:dyDescent="0.25">
      <c r="B14" s="489" t="s">
        <v>142</v>
      </c>
      <c r="C14" s="32">
        <f>Budsjett!D37</f>
        <v>0</v>
      </c>
      <c r="D14" s="32">
        <f>Budsjett!E37</f>
        <v>0</v>
      </c>
      <c r="E14" s="32">
        <f>Budsjett!F37</f>
        <v>0</v>
      </c>
      <c r="F14" s="32">
        <f>Budsjett!G37</f>
        <v>0</v>
      </c>
      <c r="G14" s="32">
        <f>Budsjett!H37</f>
        <v>0</v>
      </c>
      <c r="H14" s="32">
        <f>Budsjett!I37</f>
        <v>0</v>
      </c>
      <c r="I14" s="32">
        <f>Budsjett!J37</f>
        <v>0</v>
      </c>
      <c r="J14" s="32">
        <f>Budsjett!K37</f>
        <v>0</v>
      </c>
      <c r="K14" s="32">
        <f t="shared" si="1"/>
        <v>0</v>
      </c>
      <c r="L14" s="447"/>
      <c r="M14" s="447"/>
      <c r="N14" s="447"/>
    </row>
    <row r="15" spans="2:14" x14ac:dyDescent="0.25">
      <c r="B15" s="489" t="s">
        <v>143</v>
      </c>
      <c r="C15" s="32"/>
      <c r="D15" s="32"/>
      <c r="E15" s="32"/>
      <c r="F15" s="32"/>
      <c r="G15" s="32"/>
      <c r="H15" s="32"/>
      <c r="I15" s="32"/>
      <c r="J15" s="32"/>
      <c r="K15" s="32">
        <f t="shared" si="1"/>
        <v>0</v>
      </c>
      <c r="L15" s="447"/>
      <c r="M15" s="447"/>
      <c r="N15" s="447"/>
    </row>
    <row r="16" spans="2:14" x14ac:dyDescent="0.25">
      <c r="B16" s="489" t="s">
        <v>144</v>
      </c>
      <c r="C16" s="32">
        <f>Budsjett!AO40</f>
        <v>0</v>
      </c>
      <c r="D16" s="32">
        <f>Budsjett!AP40</f>
        <v>0</v>
      </c>
      <c r="E16" s="32">
        <f>Budsjett!AQ40</f>
        <v>0</v>
      </c>
      <c r="F16" s="32">
        <f>Budsjett!AR40</f>
        <v>0</v>
      </c>
      <c r="G16" s="32">
        <f>Budsjett!AS40</f>
        <v>0</v>
      </c>
      <c r="H16" s="32">
        <f>Budsjett!AT40</f>
        <v>0</v>
      </c>
      <c r="I16" s="32">
        <f>Budsjett!AU40</f>
        <v>0</v>
      </c>
      <c r="J16" s="32">
        <f>Budsjett!AV40</f>
        <v>0</v>
      </c>
      <c r="K16" s="32">
        <f t="shared" si="1"/>
        <v>0</v>
      </c>
      <c r="L16" s="447"/>
      <c r="M16" s="447"/>
      <c r="N16" s="447"/>
    </row>
    <row r="17" spans="2:14" x14ac:dyDescent="0.25">
      <c r="B17" s="489" t="s">
        <v>145</v>
      </c>
      <c r="C17" s="32">
        <f>Budsjett!AO41</f>
        <v>0</v>
      </c>
      <c r="D17" s="32">
        <f>Budsjett!AP41</f>
        <v>0</v>
      </c>
      <c r="E17" s="32">
        <f>Budsjett!AQ41</f>
        <v>0</v>
      </c>
      <c r="F17" s="32">
        <f>Budsjett!AR41</f>
        <v>0</v>
      </c>
      <c r="G17" s="32">
        <f>Budsjett!AS41</f>
        <v>0</v>
      </c>
      <c r="H17" s="32">
        <f>Budsjett!AT41</f>
        <v>0</v>
      </c>
      <c r="I17" s="32">
        <f>Budsjett!AU41</f>
        <v>0</v>
      </c>
      <c r="J17" s="32">
        <f>Budsjett!AV41</f>
        <v>0</v>
      </c>
      <c r="K17" s="32">
        <f t="shared" si="1"/>
        <v>0</v>
      </c>
      <c r="L17" s="447"/>
      <c r="M17" s="447"/>
      <c r="N17" s="447"/>
    </row>
    <row r="18" spans="2:14" x14ac:dyDescent="0.25">
      <c r="B18" s="28" t="s">
        <v>146</v>
      </c>
      <c r="C18" s="29">
        <f t="shared" ref="C18:E18" si="2">SUM(C11:C17)</f>
        <v>0</v>
      </c>
      <c r="D18" s="29">
        <f t="shared" si="2"/>
        <v>0</v>
      </c>
      <c r="E18" s="29">
        <f t="shared" si="2"/>
        <v>0</v>
      </c>
      <c r="F18" s="29">
        <f t="shared" ref="F18:J18" si="3">SUM(F11:F17)</f>
        <v>0</v>
      </c>
      <c r="G18" s="29">
        <f t="shared" si="3"/>
        <v>0</v>
      </c>
      <c r="H18" s="29">
        <f t="shared" si="3"/>
        <v>0</v>
      </c>
      <c r="I18" s="29">
        <f t="shared" si="3"/>
        <v>0</v>
      </c>
      <c r="J18" s="29">
        <f t="shared" si="3"/>
        <v>0</v>
      </c>
      <c r="K18" s="29">
        <f>SUM(K11:K17)</f>
        <v>0</v>
      </c>
      <c r="L18" s="447"/>
      <c r="M18" s="447"/>
      <c r="N18" s="447"/>
    </row>
    <row r="19" spans="2:14" x14ac:dyDescent="0.25">
      <c r="B19" s="28" t="s">
        <v>147</v>
      </c>
      <c r="C19" s="29">
        <f t="shared" ref="C19:E19" si="4">C10+C18</f>
        <v>0</v>
      </c>
      <c r="D19" s="29">
        <f t="shared" si="4"/>
        <v>0</v>
      </c>
      <c r="E19" s="29">
        <f t="shared" si="4"/>
        <v>0</v>
      </c>
      <c r="F19" s="29">
        <f t="shared" ref="F19:K19" si="5">F10+F18</f>
        <v>0</v>
      </c>
      <c r="G19" s="29">
        <f t="shared" si="5"/>
        <v>0</v>
      </c>
      <c r="H19" s="29">
        <f t="shared" si="5"/>
        <v>0</v>
      </c>
      <c r="I19" s="29">
        <f t="shared" si="5"/>
        <v>0</v>
      </c>
      <c r="J19" s="29">
        <f t="shared" si="5"/>
        <v>0</v>
      </c>
      <c r="K19" s="29">
        <f t="shared" si="5"/>
        <v>0</v>
      </c>
      <c r="L19" s="447"/>
      <c r="M19" s="447"/>
      <c r="N19" s="447"/>
    </row>
    <row r="20" spans="2:14" x14ac:dyDescent="0.25">
      <c r="B20" s="489"/>
      <c r="C20" s="32"/>
      <c r="D20" s="32"/>
      <c r="E20" s="32"/>
      <c r="F20" s="32"/>
      <c r="G20" s="32"/>
      <c r="H20" s="32"/>
      <c r="I20" s="32"/>
      <c r="J20" s="32"/>
      <c r="K20" s="31"/>
      <c r="L20" s="447"/>
      <c r="M20" s="447"/>
      <c r="N20" s="447"/>
    </row>
    <row r="21" spans="2:14" ht="9.75" customHeight="1" x14ac:dyDescent="0.25">
      <c r="B21" s="158" t="s">
        <v>148</v>
      </c>
      <c r="C21" s="32"/>
      <c r="D21" s="32"/>
      <c r="E21" s="32"/>
      <c r="F21" s="32"/>
      <c r="G21" s="32"/>
      <c r="H21" s="32"/>
      <c r="I21" s="32"/>
      <c r="J21" s="32"/>
      <c r="K21" s="32"/>
      <c r="L21" s="447"/>
      <c r="M21" s="447"/>
      <c r="N21" s="447"/>
    </row>
    <row r="22" spans="2:14" x14ac:dyDescent="0.25">
      <c r="B22" s="489" t="s">
        <v>91</v>
      </c>
      <c r="C22" s="32">
        <f>Budsjett!D43</f>
        <v>0</v>
      </c>
      <c r="D22" s="32">
        <f>Budsjett!E43</f>
        <v>0</v>
      </c>
      <c r="E22" s="32">
        <f>Budsjett!F43</f>
        <v>0</v>
      </c>
      <c r="F22" s="32">
        <f>Budsjett!G43</f>
        <v>0</v>
      </c>
      <c r="G22" s="32">
        <f>Budsjett!H43</f>
        <v>0</v>
      </c>
      <c r="H22" s="32">
        <f>Budsjett!I43</f>
        <v>0</v>
      </c>
      <c r="I22" s="32">
        <f>Budsjett!J43</f>
        <v>0</v>
      </c>
      <c r="J22" s="32">
        <f>Budsjett!K43</f>
        <v>0</v>
      </c>
      <c r="K22" s="32">
        <f>SUM(C22:J22)</f>
        <v>0</v>
      </c>
      <c r="L22" s="447"/>
      <c r="M22" s="447"/>
      <c r="N22" s="447"/>
    </row>
    <row r="23" spans="2:14" x14ac:dyDescent="0.25">
      <c r="B23" s="489" t="s">
        <v>149</v>
      </c>
      <c r="C23" s="32">
        <f>Budsjett!AO27</f>
        <v>0</v>
      </c>
      <c r="D23" s="32">
        <f>Budsjett!AP27</f>
        <v>0</v>
      </c>
      <c r="E23" s="32">
        <f>Budsjett!AQ27</f>
        <v>0</v>
      </c>
      <c r="F23" s="32">
        <f>Budsjett!AR27</f>
        <v>0</v>
      </c>
      <c r="G23" s="32">
        <f>Budsjett!AS27</f>
        <v>0</v>
      </c>
      <c r="H23" s="32">
        <f>Budsjett!AT27</f>
        <v>0</v>
      </c>
      <c r="I23" s="32">
        <f>Budsjett!AU27</f>
        <v>0</v>
      </c>
      <c r="J23" s="32">
        <f>Budsjett!AV27</f>
        <v>0</v>
      </c>
      <c r="K23" s="32">
        <f t="shared" ref="K23:K25" si="6">SUM(C23:J23)</f>
        <v>0</v>
      </c>
      <c r="L23" s="447"/>
      <c r="M23" s="447"/>
      <c r="N23" s="447"/>
    </row>
    <row r="24" spans="2:14" x14ac:dyDescent="0.25">
      <c r="B24" s="489" t="s">
        <v>150</v>
      </c>
      <c r="C24" s="32">
        <f>Budsjett!BP4</f>
        <v>0</v>
      </c>
      <c r="D24" s="32">
        <f>Budsjett!BQ4</f>
        <v>0</v>
      </c>
      <c r="E24" s="32">
        <f>Budsjett!BR4</f>
        <v>0</v>
      </c>
      <c r="F24" s="32">
        <f>Budsjett!BS4</f>
        <v>0</v>
      </c>
      <c r="G24" s="32">
        <f>Budsjett!BT4</f>
        <v>0</v>
      </c>
      <c r="H24" s="32">
        <f>Budsjett!BU4</f>
        <v>0</v>
      </c>
      <c r="I24" s="32">
        <f>Budsjett!BV4</f>
        <v>0</v>
      </c>
      <c r="J24" s="32">
        <f>Budsjett!BW4</f>
        <v>0</v>
      </c>
      <c r="K24" s="32">
        <f t="shared" si="6"/>
        <v>0</v>
      </c>
      <c r="L24" s="447"/>
      <c r="M24" s="447"/>
      <c r="N24" s="447"/>
    </row>
    <row r="25" spans="2:14" x14ac:dyDescent="0.25">
      <c r="B25" s="489" t="s">
        <v>151</v>
      </c>
      <c r="C25" s="32"/>
      <c r="D25" s="32"/>
      <c r="E25" s="32"/>
      <c r="F25" s="32"/>
      <c r="G25" s="32"/>
      <c r="H25" s="32"/>
      <c r="I25" s="32"/>
      <c r="J25" s="32"/>
      <c r="K25" s="32">
        <f t="shared" si="6"/>
        <v>0</v>
      </c>
      <c r="L25" s="447"/>
      <c r="M25" s="447"/>
      <c r="N25" s="447"/>
    </row>
    <row r="26" spans="2:14" x14ac:dyDescent="0.25">
      <c r="B26" s="28" t="s">
        <v>152</v>
      </c>
      <c r="C26" s="29">
        <f>SUM(C22:C25)</f>
        <v>0</v>
      </c>
      <c r="D26" s="29">
        <f>SUM(D22:D25)</f>
        <v>0</v>
      </c>
      <c r="E26" s="29">
        <f t="shared" ref="E26:J26" si="7">SUM(E22:E25)</f>
        <v>0</v>
      </c>
      <c r="F26" s="29">
        <f t="shared" si="7"/>
        <v>0</v>
      </c>
      <c r="G26" s="29">
        <f t="shared" si="7"/>
        <v>0</v>
      </c>
      <c r="H26" s="29">
        <f t="shared" si="7"/>
        <v>0</v>
      </c>
      <c r="I26" s="29">
        <f t="shared" si="7"/>
        <v>0</v>
      </c>
      <c r="J26" s="29">
        <f t="shared" si="7"/>
        <v>0</v>
      </c>
      <c r="K26" s="29">
        <f>SUM(C26:J26)</f>
        <v>0</v>
      </c>
      <c r="L26" s="447"/>
      <c r="M26" s="447"/>
      <c r="N26" s="447"/>
    </row>
    <row r="27" spans="2:14" x14ac:dyDescent="0.25">
      <c r="B27" s="28" t="s">
        <v>153</v>
      </c>
      <c r="C27" s="29">
        <f t="shared" ref="C27:E27" si="8">C10+C18+C26</f>
        <v>0</v>
      </c>
      <c r="D27" s="29">
        <f t="shared" si="8"/>
        <v>0</v>
      </c>
      <c r="E27" s="29">
        <f t="shared" si="8"/>
        <v>0</v>
      </c>
      <c r="F27" s="29">
        <f t="shared" ref="F27:J27" si="9">F10+F18+F26</f>
        <v>0</v>
      </c>
      <c r="G27" s="29">
        <f t="shared" si="9"/>
        <v>0</v>
      </c>
      <c r="H27" s="29">
        <f t="shared" si="9"/>
        <v>0</v>
      </c>
      <c r="I27" s="29">
        <f t="shared" si="9"/>
        <v>0</v>
      </c>
      <c r="J27" s="29">
        <f t="shared" si="9"/>
        <v>0</v>
      </c>
      <c r="K27" s="29">
        <f>SUM(C27:G27)</f>
        <v>0</v>
      </c>
      <c r="L27" s="447"/>
      <c r="M27" s="447"/>
      <c r="N27" s="447"/>
    </row>
    <row r="28" spans="2:14" x14ac:dyDescent="0.25">
      <c r="B28" s="159"/>
      <c r="C28" s="160"/>
      <c r="D28" s="160"/>
      <c r="E28" s="160"/>
      <c r="F28" s="447"/>
      <c r="G28" s="447"/>
      <c r="H28" s="447"/>
      <c r="I28" s="447"/>
      <c r="J28" s="447"/>
      <c r="K28" s="447"/>
      <c r="L28" s="447"/>
      <c r="M28" s="447"/>
      <c r="N28" s="447"/>
    </row>
    <row r="29" spans="2:14" x14ac:dyDescent="0.25">
      <c r="B29" s="489" t="s">
        <v>154</v>
      </c>
      <c r="C29" s="32">
        <f>C18+C23+C24+C25</f>
        <v>0</v>
      </c>
      <c r="D29" s="32">
        <f t="shared" ref="D29:E29" si="10">D18+D23+D24+D25</f>
        <v>0</v>
      </c>
      <c r="E29" s="32">
        <f t="shared" si="10"/>
        <v>0</v>
      </c>
      <c r="F29" s="32">
        <f t="shared" ref="F29:J29" si="11">F18+F23+F24+F25</f>
        <v>0</v>
      </c>
      <c r="G29" s="32">
        <f t="shared" si="11"/>
        <v>0</v>
      </c>
      <c r="H29" s="32">
        <f t="shared" si="11"/>
        <v>0</v>
      </c>
      <c r="I29" s="32">
        <f t="shared" si="11"/>
        <v>0</v>
      </c>
      <c r="J29" s="32">
        <f t="shared" si="11"/>
        <v>0</v>
      </c>
      <c r="K29" s="32">
        <f>SUM(C29:J29)</f>
        <v>0</v>
      </c>
      <c r="L29" s="447"/>
      <c r="M29" s="447"/>
      <c r="N29" s="447"/>
    </row>
    <row r="30" spans="2:14" x14ac:dyDescent="0.25">
      <c r="B30" s="489" t="s">
        <v>155</v>
      </c>
      <c r="C30" s="32">
        <f>-C24-C22</f>
        <v>0</v>
      </c>
      <c r="D30" s="32">
        <f t="shared" ref="D30:E30" si="12">-D24-D22</f>
        <v>0</v>
      </c>
      <c r="E30" s="32">
        <f t="shared" si="12"/>
        <v>0</v>
      </c>
      <c r="F30" s="32">
        <f t="shared" ref="F30:J30" si="13">-F24-F22</f>
        <v>0</v>
      </c>
      <c r="G30" s="32">
        <f t="shared" si="13"/>
        <v>0</v>
      </c>
      <c r="H30" s="32">
        <f t="shared" si="13"/>
        <v>0</v>
      </c>
      <c r="I30" s="32">
        <f t="shared" si="13"/>
        <v>0</v>
      </c>
      <c r="J30" s="32">
        <f t="shared" si="13"/>
        <v>0</v>
      </c>
      <c r="K30" s="32">
        <f>SUM(C30:J30)</f>
        <v>0</v>
      </c>
      <c r="L30" s="447"/>
      <c r="M30" s="447"/>
      <c r="N30" s="447"/>
    </row>
    <row r="31" spans="2:14" x14ac:dyDescent="0.25">
      <c r="B31" s="447"/>
      <c r="C31" s="447"/>
      <c r="D31" s="447"/>
      <c r="E31" s="302" t="str">
        <f>Budsjett!A52</f>
        <v xml:space="preserve">Mer inntekt/kostnad for instituttet </v>
      </c>
      <c r="F31" s="302"/>
      <c r="G31" s="302"/>
      <c r="H31" s="302">
        <f>Budsjett!E52</f>
        <v>0</v>
      </c>
      <c r="I31" s="447"/>
      <c r="J31" s="447"/>
      <c r="K31" s="447"/>
      <c r="L31" s="447"/>
      <c r="M31" s="447"/>
      <c r="N31" s="447"/>
    </row>
    <row r="32" spans="2:14" x14ac:dyDescent="0.25">
      <c r="B32" s="195"/>
      <c r="C32" s="195"/>
      <c r="D32" s="195"/>
      <c r="E32" s="489" t="s">
        <v>100</v>
      </c>
      <c r="F32" s="32"/>
      <c r="G32" s="32"/>
      <c r="H32" s="32">
        <f>K30+H31</f>
        <v>0</v>
      </c>
      <c r="I32" s="447"/>
      <c r="J32" s="447"/>
      <c r="K32" s="195"/>
      <c r="L32" s="195"/>
      <c r="M32" s="447"/>
      <c r="N32" s="490"/>
    </row>
    <row r="33" spans="2:15" x14ac:dyDescent="0.25">
      <c r="B33" s="194"/>
      <c r="C33" s="195"/>
      <c r="D33" s="195"/>
      <c r="E33" s="195"/>
      <c r="F33" s="447"/>
      <c r="G33" s="447"/>
      <c r="H33" s="447"/>
      <c r="I33" s="447"/>
      <c r="J33" s="447"/>
      <c r="K33" s="195"/>
      <c r="L33" s="195"/>
      <c r="M33" s="447"/>
      <c r="N33" s="490"/>
      <c r="O33" s="447"/>
    </row>
    <row r="34" spans="2:15" x14ac:dyDescent="0.25">
      <c r="B34" s="531" t="s">
        <v>156</v>
      </c>
      <c r="C34" s="534">
        <f>Registrering!B10</f>
        <v>0</v>
      </c>
      <c r="D34" s="535"/>
      <c r="E34" s="535"/>
      <c r="F34" s="491"/>
      <c r="G34" s="492" t="s">
        <v>157</v>
      </c>
      <c r="H34" s="493">
        <f>IFERROR((K24+K13)/(K11+K12+K23),0)</f>
        <v>0</v>
      </c>
      <c r="I34" s="447"/>
      <c r="J34" s="447"/>
      <c r="K34" s="447"/>
      <c r="L34" s="447"/>
      <c r="M34" s="447"/>
      <c r="N34" s="447"/>
      <c r="O34" s="447"/>
    </row>
    <row r="35" spans="2:15" x14ac:dyDescent="0.25">
      <c r="B35" s="532"/>
      <c r="C35" s="536"/>
      <c r="D35" s="537"/>
      <c r="E35" s="537"/>
      <c r="F35" s="491"/>
      <c r="G35" s="492" t="s">
        <v>158</v>
      </c>
      <c r="H35" s="494">
        <f>IFERROR((K13)/(K11+K12),0)</f>
        <v>0</v>
      </c>
      <c r="I35" s="447"/>
      <c r="J35" s="447"/>
      <c r="K35" s="447"/>
      <c r="L35" s="447"/>
      <c r="M35" s="447"/>
      <c r="N35" s="447"/>
      <c r="O35" s="447"/>
    </row>
    <row r="36" spans="2:15" ht="15" customHeight="1" x14ac:dyDescent="0.25">
      <c r="B36" s="533"/>
      <c r="C36" s="538"/>
      <c r="D36" s="539"/>
      <c r="E36" s="539"/>
      <c r="F36" s="491"/>
      <c r="G36" s="492" t="s">
        <v>159</v>
      </c>
      <c r="H36" s="495">
        <f>IFERROR(-K22/K29,0)</f>
        <v>0</v>
      </c>
      <c r="I36" s="447"/>
      <c r="J36" s="496"/>
      <c r="K36" s="447"/>
      <c r="L36" s="447"/>
      <c r="M36" s="447"/>
      <c r="N36" s="447"/>
      <c r="O36" s="447"/>
    </row>
    <row r="37" spans="2:15" x14ac:dyDescent="0.25">
      <c r="B37" s="40" t="s">
        <v>160</v>
      </c>
      <c r="C37" s="447"/>
      <c r="D37" s="497"/>
      <c r="E37" s="447"/>
      <c r="F37" s="497"/>
      <c r="G37" s="497"/>
      <c r="H37" s="497"/>
      <c r="I37" s="497"/>
      <c r="J37" s="498"/>
      <c r="K37" s="462"/>
      <c r="L37" s="462"/>
      <c r="M37" s="462"/>
      <c r="N37" s="447"/>
      <c r="O37" s="496"/>
    </row>
    <row r="38" spans="2:15" ht="36" customHeight="1" x14ac:dyDescent="0.25">
      <c r="B38" s="529"/>
      <c r="C38" s="530"/>
      <c r="D38" s="499"/>
      <c r="E38" s="500"/>
      <c r="F38" s="501"/>
      <c r="G38" s="501"/>
      <c r="H38" s="501"/>
      <c r="I38" s="502"/>
      <c r="J38" s="499"/>
      <c r="K38" s="462"/>
      <c r="L38" s="462"/>
      <c r="M38" s="462"/>
      <c r="N38" s="447"/>
      <c r="O38" s="447"/>
    </row>
    <row r="39" spans="2:15" x14ac:dyDescent="0.25">
      <c r="B39" s="503" t="s">
        <v>161</v>
      </c>
      <c r="C39" s="504"/>
      <c r="D39" s="499" t="s">
        <v>162</v>
      </c>
      <c r="E39" s="505" t="s">
        <v>163</v>
      </c>
      <c r="F39" s="506"/>
      <c r="G39" s="507"/>
      <c r="H39" s="507"/>
      <c r="I39" s="508"/>
      <c r="J39" s="499" t="s">
        <v>162</v>
      </c>
      <c r="K39" s="462"/>
      <c r="L39" s="462"/>
      <c r="M39" s="462"/>
      <c r="N39" s="447"/>
      <c r="O39" s="447"/>
    </row>
    <row r="40" spans="2:15" x14ac:dyDescent="0.25">
      <c r="B40" s="509">
        <f>Registrering!B7</f>
        <v>0</v>
      </c>
      <c r="C40" s="504"/>
      <c r="D40" s="447"/>
      <c r="E40" s="510">
        <f>Registrering!B5</f>
        <v>0</v>
      </c>
      <c r="F40" s="498"/>
      <c r="G40" s="498"/>
      <c r="H40" s="498"/>
      <c r="I40" s="511"/>
      <c r="J40" s="499"/>
      <c r="K40" s="447"/>
      <c r="L40" s="447"/>
      <c r="M40" s="447"/>
      <c r="N40" s="447"/>
      <c r="O40" s="447"/>
    </row>
    <row r="44" spans="2:15" x14ac:dyDescent="0.25">
      <c r="B44" s="447"/>
      <c r="C44" s="447"/>
      <c r="D44" s="447"/>
      <c r="E44" s="447"/>
      <c r="F44" s="456"/>
      <c r="G44" s="447"/>
      <c r="H44" s="447"/>
      <c r="I44" s="447"/>
      <c r="J44" s="447"/>
      <c r="K44" s="447"/>
      <c r="L44" s="447"/>
      <c r="M44" s="447"/>
      <c r="N44" s="447"/>
      <c r="O44" s="447"/>
    </row>
  </sheetData>
  <sheetProtection algorithmName="SHA-512" hashValue="zwtczKGFK0ndUWuPWF7w2jqxFLNdXTcAhxkkeHaayfsUOOhiB5e7qD0Vdk+Ylr0Slx5pm5hfx3iwv0Oa8BQmCQ==" saltValue="0j987qenvmoztfjeDiIC3w==" spinCount="100000" sheet="1" objects="1" scenarios="1"/>
  <mergeCells count="3">
    <mergeCell ref="B38:C38"/>
    <mergeCell ref="B34:B36"/>
    <mergeCell ref="C34:E36"/>
  </mergeCells>
  <conditionalFormatting sqref="L2">
    <cfRule type="expression" dxfId="56" priority="4" stopIfTrue="1">
      <formula>#REF!="NEI"</formula>
    </cfRule>
  </conditionalFormatting>
  <pageMargins left="0.43" right="0.22" top="0.35" bottom="0.36" header="0.31496062992125984" footer="0.23622047244094491"/>
  <pageSetup paperSize="9" scale="83" orientation="landscape"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rgb="FFFFFF00"/>
  </sheetPr>
  <dimension ref="B1:P47"/>
  <sheetViews>
    <sheetView showGridLines="0" zoomScale="70" zoomScaleNormal="70" workbookViewId="0">
      <selection activeCell="N26" sqref="N26"/>
    </sheetView>
  </sheetViews>
  <sheetFormatPr baseColWidth="10" defaultColWidth="9.42578125" defaultRowHeight="12.75" x14ac:dyDescent="0.2"/>
  <cols>
    <col min="1" max="1" width="1.5703125" customWidth="1"/>
    <col min="2" max="2" width="37.42578125" customWidth="1"/>
    <col min="3" max="12" width="10.5703125" customWidth="1"/>
    <col min="13" max="13" width="17.42578125" hidden="1" customWidth="1"/>
    <col min="14" max="14" width="10.5703125" customWidth="1"/>
    <col min="15" max="15" width="10.42578125" customWidth="1"/>
    <col min="16" max="16" width="6.42578125" customWidth="1"/>
    <col min="17" max="17" width="10.5703125" customWidth="1"/>
  </cols>
  <sheetData>
    <row r="1" spans="2:14" ht="15.75" x14ac:dyDescent="0.25">
      <c r="B1" s="91" t="s">
        <v>164</v>
      </c>
      <c r="C1" s="315"/>
      <c r="D1" s="315"/>
      <c r="E1" s="315"/>
      <c r="F1" s="315"/>
      <c r="G1" s="315"/>
      <c r="H1" s="315"/>
      <c r="I1" s="315"/>
      <c r="J1" s="315"/>
      <c r="K1" s="315"/>
      <c r="L1" s="315"/>
      <c r="M1" s="315"/>
      <c r="N1" s="315"/>
    </row>
    <row r="3" spans="2:14" ht="15" x14ac:dyDescent="0.25">
      <c r="B3" s="78" t="s">
        <v>165</v>
      </c>
      <c r="C3" s="315"/>
      <c r="D3" s="315"/>
      <c r="E3" s="315"/>
      <c r="F3" s="315"/>
      <c r="G3" s="315"/>
      <c r="H3" s="315"/>
      <c r="I3" s="315"/>
      <c r="J3" s="315"/>
      <c r="K3" s="315"/>
      <c r="L3" s="315"/>
      <c r="M3" s="315"/>
      <c r="N3" s="315"/>
    </row>
    <row r="4" spans="2:14" x14ac:dyDescent="0.2">
      <c r="B4" s="90"/>
      <c r="C4" s="90">
        <f>Budsjett!D3</f>
        <v>2024</v>
      </c>
      <c r="D4" s="90">
        <f>Budsjett!E3</f>
        <v>2025</v>
      </c>
      <c r="E4" s="90">
        <f>Budsjett!F3</f>
        <v>2026</v>
      </c>
      <c r="F4" s="90" t="e">
        <f>Budsjett!#REF!</f>
        <v>#REF!</v>
      </c>
      <c r="G4" s="90" t="e">
        <f>Budsjett!#REF!</f>
        <v>#REF!</v>
      </c>
      <c r="H4" s="90" t="e">
        <f>Budsjett!#REF!</f>
        <v>#REF!</v>
      </c>
      <c r="I4" s="90" t="e">
        <f>Budsjett!#REF!</f>
        <v>#REF!</v>
      </c>
      <c r="J4" s="90" t="e">
        <f>Budsjett!#REF!</f>
        <v>#REF!</v>
      </c>
      <c r="K4" s="90" t="e">
        <f>Budsjett!#REF!</f>
        <v>#REF!</v>
      </c>
      <c r="L4" s="90" t="e">
        <f>Budsjett!#REF!</f>
        <v>#REF!</v>
      </c>
      <c r="M4" s="90" t="s">
        <v>166</v>
      </c>
      <c r="N4" s="90" t="s">
        <v>66</v>
      </c>
    </row>
    <row r="5" spans="2:14" x14ac:dyDescent="0.2">
      <c r="B5" s="315" t="s">
        <v>167</v>
      </c>
      <c r="C5" s="92">
        <f>SUM('Intern oversikt'!C11+'Intern oversikt'!C12+'Intern oversikt'!C13+'Intern oversikt'!C23+'Intern oversikt'!C24)</f>
        <v>0</v>
      </c>
      <c r="D5" s="92">
        <f>SUM('Intern oversikt'!D11+'Intern oversikt'!D12+'Intern oversikt'!D13+'Intern oversikt'!D23+'Intern oversikt'!D24)</f>
        <v>0</v>
      </c>
      <c r="E5" s="92">
        <f>SUM('Intern oversikt'!E11+'Intern oversikt'!E12+'Intern oversikt'!E13+'Intern oversikt'!E23+'Intern oversikt'!E24)</f>
        <v>0</v>
      </c>
      <c r="F5" s="92" t="e">
        <f>SUM('Intern oversikt'!#REF!+'Intern oversikt'!#REF!+'Intern oversikt'!#REF!+'Intern oversikt'!#REF!+'Intern oversikt'!#REF!)</f>
        <v>#REF!</v>
      </c>
      <c r="G5" s="92" t="e">
        <f>SUM('Intern oversikt'!#REF!+'Intern oversikt'!#REF!+'Intern oversikt'!#REF!+'Intern oversikt'!#REF!+'Intern oversikt'!#REF!)</f>
        <v>#REF!</v>
      </c>
      <c r="H5" s="92" t="e">
        <f>SUM('Intern oversikt'!#REF!+'Intern oversikt'!#REF!+'Intern oversikt'!#REF!+'Intern oversikt'!#REF!+'Intern oversikt'!#REF!)</f>
        <v>#REF!</v>
      </c>
      <c r="I5" s="92" t="e">
        <f>SUM('Intern oversikt'!#REF!+'Intern oversikt'!#REF!+'Intern oversikt'!#REF!+'Intern oversikt'!#REF!+'Intern oversikt'!#REF!)</f>
        <v>#REF!</v>
      </c>
      <c r="J5" s="92" t="e">
        <f>SUM('Intern oversikt'!#REF!+'Intern oversikt'!#REF!+'Intern oversikt'!#REF!+'Intern oversikt'!#REF!+'Intern oversikt'!#REF!)</f>
        <v>#REF!</v>
      </c>
      <c r="K5" s="92" t="e">
        <f>SUM('Intern oversikt'!#REF!+'Intern oversikt'!#REF!+'Intern oversikt'!#REF!+'Intern oversikt'!#REF!+'Intern oversikt'!#REF!)</f>
        <v>#REF!</v>
      </c>
      <c r="L5" s="92" t="e">
        <f>SUM('Intern oversikt'!#REF!+'Intern oversikt'!#REF!+'Intern oversikt'!#REF!+'Intern oversikt'!#REF!+'Intern oversikt'!#REF!)</f>
        <v>#REF!</v>
      </c>
      <c r="M5" s="92" t="e">
        <f>H5+I5+J5</f>
        <v>#REF!</v>
      </c>
      <c r="N5" s="92" t="e">
        <f>SUM(C5:L5)</f>
        <v>#REF!</v>
      </c>
    </row>
    <row r="6" spans="2:14" x14ac:dyDescent="0.2">
      <c r="B6" s="315" t="s">
        <v>168</v>
      </c>
      <c r="C6" s="92" t="e">
        <f>Budsjett!#REF!+Budsjett!#REF!</f>
        <v>#REF!</v>
      </c>
      <c r="D6" s="92" t="e">
        <f>Budsjett!#REF!+Budsjett!#REF!</f>
        <v>#REF!</v>
      </c>
      <c r="E6" s="92" t="e">
        <f>Budsjett!#REF!+Budsjett!#REF!</f>
        <v>#REF!</v>
      </c>
      <c r="F6" s="92" t="e">
        <f>Budsjett!#REF!+Budsjett!#REF!</f>
        <v>#REF!</v>
      </c>
      <c r="G6" s="92" t="e">
        <f>Budsjett!#REF!+Budsjett!#REF!</f>
        <v>#REF!</v>
      </c>
      <c r="H6" s="92" t="e">
        <f>Budsjett!#REF!+Budsjett!#REF!</f>
        <v>#REF!</v>
      </c>
      <c r="I6" s="92" t="e">
        <f>Budsjett!#REF!+Budsjett!#REF!</f>
        <v>#REF!</v>
      </c>
      <c r="J6" s="92" t="e">
        <f>Budsjett!#REF!+Budsjett!#REF!</f>
        <v>#REF!</v>
      </c>
      <c r="K6" s="92" t="e">
        <f>Budsjett!#REF!+Budsjett!#REF!</f>
        <v>#REF!</v>
      </c>
      <c r="L6" s="92" t="e">
        <f>Budsjett!#REF!+Budsjett!#REF!</f>
        <v>#REF!</v>
      </c>
      <c r="M6" s="92" t="e">
        <f t="shared" ref="M6:M8" si="0">H6+I6+J6</f>
        <v>#REF!</v>
      </c>
      <c r="N6" s="92" t="e">
        <f t="shared" ref="N6:N8" si="1">SUM(C6:L6)</f>
        <v>#REF!</v>
      </c>
    </row>
    <row r="7" spans="2:14" x14ac:dyDescent="0.2">
      <c r="B7" s="315" t="s">
        <v>169</v>
      </c>
      <c r="C7" s="92" t="e">
        <f>Budsjett!#REF!</f>
        <v>#REF!</v>
      </c>
      <c r="D7" s="92" t="e">
        <f>Budsjett!#REF!</f>
        <v>#REF!</v>
      </c>
      <c r="E7" s="92" t="e">
        <f>Budsjett!#REF!</f>
        <v>#REF!</v>
      </c>
      <c r="F7" s="92" t="e">
        <f>Budsjett!#REF!</f>
        <v>#REF!</v>
      </c>
      <c r="G7" s="92" t="e">
        <f>Budsjett!#REF!</f>
        <v>#REF!</v>
      </c>
      <c r="H7" s="92" t="e">
        <f>Budsjett!#REF!</f>
        <v>#REF!</v>
      </c>
      <c r="I7" s="92" t="e">
        <f>Budsjett!#REF!</f>
        <v>#REF!</v>
      </c>
      <c r="J7" s="92" t="e">
        <f>Budsjett!#REF!</f>
        <v>#REF!</v>
      </c>
      <c r="K7" s="92" t="e">
        <f>Budsjett!#REF!</f>
        <v>#REF!</v>
      </c>
      <c r="L7" s="92" t="e">
        <f>Budsjett!#REF!</f>
        <v>#REF!</v>
      </c>
      <c r="M7" s="92" t="e">
        <f t="shared" si="0"/>
        <v>#REF!</v>
      </c>
      <c r="N7" s="92" t="e">
        <f t="shared" si="1"/>
        <v>#REF!</v>
      </c>
    </row>
    <row r="8" spans="2:14" x14ac:dyDescent="0.2">
      <c r="B8" s="315" t="s">
        <v>170</v>
      </c>
      <c r="C8" s="92" t="e">
        <f>SUM(Budsjett!#REF!+Budsjett!D38+Budsjett!#REF!+Budsjett!#REF!+Budsjett!#REF!+Budsjett!#REF!)</f>
        <v>#REF!</v>
      </c>
      <c r="D8" s="92" t="e">
        <f>SUM(Budsjett!E38+Budsjett!E39+Budsjett!#REF!+Budsjett!#REF!+Budsjett!#REF!+Budsjett!#REF!)</f>
        <v>#REF!</v>
      </c>
      <c r="E8" s="92" t="e">
        <f>SUM(Budsjett!F38+Budsjett!F39+Budsjett!#REF!+Budsjett!#REF!+Budsjett!#REF!+Budsjett!#REF!)</f>
        <v>#REF!</v>
      </c>
      <c r="F8" s="92" t="e">
        <f>SUM(Budsjett!#REF!+Budsjett!#REF!+Budsjett!#REF!+Budsjett!#REF!+Budsjett!#REF!+Budsjett!#REF!)</f>
        <v>#REF!</v>
      </c>
      <c r="G8" s="92" t="e">
        <f>SUM(Budsjett!#REF!+Budsjett!#REF!+Budsjett!#REF!+Budsjett!#REF!+Budsjett!#REF!+Budsjett!#REF!)</f>
        <v>#REF!</v>
      </c>
      <c r="H8" s="92" t="e">
        <f>SUM(Budsjett!#REF!+Budsjett!#REF!+Budsjett!#REF!+Budsjett!#REF!+Budsjett!#REF!+Budsjett!#REF!)</f>
        <v>#REF!</v>
      </c>
      <c r="I8" s="92" t="e">
        <f>SUM(Budsjett!#REF!+Budsjett!#REF!+Budsjett!#REF!+Budsjett!#REF!+Budsjett!#REF!+Budsjett!#REF!)</f>
        <v>#REF!</v>
      </c>
      <c r="J8" s="92" t="e">
        <f>SUM(Budsjett!#REF!+Budsjett!#REF!+Budsjett!#REF!+Budsjett!#REF!+Budsjett!#REF!+Budsjett!#REF!)</f>
        <v>#REF!</v>
      </c>
      <c r="K8" s="92" t="e">
        <f>SUM(Budsjett!#REF!+Budsjett!#REF!+Budsjett!#REF!+Budsjett!#REF!+Budsjett!#REF!+Budsjett!#REF!)</f>
        <v>#REF!</v>
      </c>
      <c r="L8" s="92" t="e">
        <f>SUM(Budsjett!#REF!+Budsjett!#REF!+Budsjett!#REF!+Budsjett!#REF!+Budsjett!#REF!+Budsjett!#REF!)</f>
        <v>#REF!</v>
      </c>
      <c r="M8" s="92" t="e">
        <f t="shared" si="0"/>
        <v>#REF!</v>
      </c>
      <c r="N8" s="92" t="e">
        <f t="shared" si="1"/>
        <v>#REF!</v>
      </c>
    </row>
    <row r="9" spans="2:14" ht="15" x14ac:dyDescent="0.25">
      <c r="B9" s="28" t="s">
        <v>171</v>
      </c>
      <c r="C9" s="93" t="e">
        <f t="shared" ref="C9:M9" si="2">SUM(C5:C8)</f>
        <v>#REF!</v>
      </c>
      <c r="D9" s="93" t="e">
        <f t="shared" si="2"/>
        <v>#REF!</v>
      </c>
      <c r="E9" s="93" t="e">
        <f t="shared" si="2"/>
        <v>#REF!</v>
      </c>
      <c r="F9" s="93" t="e">
        <f t="shared" si="2"/>
        <v>#REF!</v>
      </c>
      <c r="G9" s="93" t="e">
        <f t="shared" si="2"/>
        <v>#REF!</v>
      </c>
      <c r="H9" s="93" t="e">
        <f t="shared" si="2"/>
        <v>#REF!</v>
      </c>
      <c r="I9" s="93" t="e">
        <f t="shared" si="2"/>
        <v>#REF!</v>
      </c>
      <c r="J9" s="93" t="e">
        <f t="shared" si="2"/>
        <v>#REF!</v>
      </c>
      <c r="K9" s="93" t="e">
        <f t="shared" si="2"/>
        <v>#REF!</v>
      </c>
      <c r="L9" s="93" t="e">
        <f t="shared" si="2"/>
        <v>#REF!</v>
      </c>
      <c r="M9" s="93" t="e">
        <f t="shared" si="2"/>
        <v>#REF!</v>
      </c>
      <c r="N9" s="93" t="e">
        <f>SUM(N5:N8)</f>
        <v>#REF!</v>
      </c>
    </row>
    <row r="10" spans="2:14" x14ac:dyDescent="0.2">
      <c r="B10" s="315"/>
      <c r="C10" s="79"/>
      <c r="D10" s="79"/>
      <c r="E10" s="79"/>
      <c r="F10" s="79"/>
      <c r="G10" s="79"/>
      <c r="H10" s="79"/>
      <c r="I10" s="79"/>
      <c r="J10" s="79"/>
      <c r="K10" s="79"/>
      <c r="L10" s="79"/>
      <c r="M10" s="79"/>
      <c r="N10" s="79"/>
    </row>
    <row r="11" spans="2:14" ht="15" x14ac:dyDescent="0.25">
      <c r="B11" s="78" t="s">
        <v>172</v>
      </c>
      <c r="C11" s="315"/>
      <c r="D11" s="315"/>
      <c r="E11" s="315"/>
      <c r="F11" s="315"/>
      <c r="G11" s="315"/>
      <c r="H11" s="315"/>
      <c r="I11" s="315"/>
      <c r="J11" s="315"/>
      <c r="K11" s="315"/>
      <c r="L11" s="315"/>
      <c r="M11" s="315"/>
      <c r="N11" s="315"/>
    </row>
    <row r="12" spans="2:14" x14ac:dyDescent="0.2">
      <c r="B12" s="90"/>
      <c r="C12" s="146">
        <f>C4</f>
        <v>2024</v>
      </c>
      <c r="D12" s="146">
        <f t="shared" ref="D12:L12" si="3">D4</f>
        <v>2025</v>
      </c>
      <c r="E12" s="146">
        <f t="shared" si="3"/>
        <v>2026</v>
      </c>
      <c r="F12" s="146" t="e">
        <f t="shared" si="3"/>
        <v>#REF!</v>
      </c>
      <c r="G12" s="146" t="e">
        <f t="shared" si="3"/>
        <v>#REF!</v>
      </c>
      <c r="H12" s="146" t="e">
        <f t="shared" si="3"/>
        <v>#REF!</v>
      </c>
      <c r="I12" s="146" t="e">
        <f t="shared" si="3"/>
        <v>#REF!</v>
      </c>
      <c r="J12" s="146" t="e">
        <f t="shared" si="3"/>
        <v>#REF!</v>
      </c>
      <c r="K12" s="146" t="e">
        <f t="shared" si="3"/>
        <v>#REF!</v>
      </c>
      <c r="L12" s="146" t="e">
        <f t="shared" si="3"/>
        <v>#REF!</v>
      </c>
      <c r="M12" s="90" t="s">
        <v>166</v>
      </c>
      <c r="N12" s="90" t="s">
        <v>66</v>
      </c>
    </row>
    <row r="13" spans="2:14" x14ac:dyDescent="0.2">
      <c r="B13" s="315" t="s">
        <v>173</v>
      </c>
      <c r="C13" s="148"/>
      <c r="D13" s="148"/>
      <c r="E13" s="148"/>
      <c r="F13" s="148"/>
      <c r="G13" s="148"/>
      <c r="H13" s="148"/>
      <c r="I13" s="148"/>
      <c r="J13" s="148"/>
      <c r="K13" s="148"/>
      <c r="L13" s="148"/>
      <c r="M13" s="92">
        <f>H13+I13+J13</f>
        <v>0</v>
      </c>
      <c r="N13" s="92">
        <f>SUM(C13:L13)</f>
        <v>0</v>
      </c>
    </row>
    <row r="14" spans="2:14" x14ac:dyDescent="0.2">
      <c r="B14" s="315" t="s">
        <v>174</v>
      </c>
      <c r="C14" s="148"/>
      <c r="D14" s="148"/>
      <c r="E14" s="148"/>
      <c r="F14" s="148"/>
      <c r="G14" s="148"/>
      <c r="H14" s="148"/>
      <c r="I14" s="148"/>
      <c r="J14" s="148"/>
      <c r="K14" s="148"/>
      <c r="L14" s="148"/>
      <c r="M14" s="92">
        <f t="shared" ref="M14:M17" si="4">H14+I14+J14</f>
        <v>0</v>
      </c>
      <c r="N14" s="92">
        <f t="shared" ref="N14:N17" si="5">SUM(C14:L14)</f>
        <v>0</v>
      </c>
    </row>
    <row r="15" spans="2:14" x14ac:dyDescent="0.2">
      <c r="B15" s="315" t="s">
        <v>175</v>
      </c>
      <c r="C15" s="92" t="e">
        <f>C9-C13-C14-C16-C17</f>
        <v>#REF!</v>
      </c>
      <c r="D15" s="92" t="e">
        <f t="shared" ref="D15:L15" si="6">D9-D13-D14-D16-D17</f>
        <v>#REF!</v>
      </c>
      <c r="E15" s="92" t="e">
        <f t="shared" si="6"/>
        <v>#REF!</v>
      </c>
      <c r="F15" s="92" t="e">
        <f t="shared" si="6"/>
        <v>#REF!</v>
      </c>
      <c r="G15" s="92" t="e">
        <f t="shared" si="6"/>
        <v>#REF!</v>
      </c>
      <c r="H15" s="92" t="e">
        <f t="shared" si="6"/>
        <v>#REF!</v>
      </c>
      <c r="I15" s="92" t="e">
        <f t="shared" si="6"/>
        <v>#REF!</v>
      </c>
      <c r="J15" s="92" t="e">
        <f t="shared" si="6"/>
        <v>#REF!</v>
      </c>
      <c r="K15" s="92" t="e">
        <f t="shared" si="6"/>
        <v>#REF!</v>
      </c>
      <c r="L15" s="92" t="e">
        <f t="shared" si="6"/>
        <v>#REF!</v>
      </c>
      <c r="M15" s="92" t="e">
        <f t="shared" si="4"/>
        <v>#REF!</v>
      </c>
      <c r="N15" s="92" t="e">
        <f t="shared" si="5"/>
        <v>#REF!</v>
      </c>
    </row>
    <row r="16" spans="2:14" x14ac:dyDescent="0.2">
      <c r="B16" s="315" t="s">
        <v>176</v>
      </c>
      <c r="C16" s="147"/>
      <c r="D16" s="147"/>
      <c r="E16" s="147"/>
      <c r="F16" s="147"/>
      <c r="G16" s="147"/>
      <c r="H16" s="147"/>
      <c r="I16" s="147"/>
      <c r="J16" s="147"/>
      <c r="K16" s="147"/>
      <c r="L16" s="147"/>
      <c r="M16" s="92">
        <f t="shared" si="4"/>
        <v>0</v>
      </c>
      <c r="N16" s="92">
        <f t="shared" si="5"/>
        <v>0</v>
      </c>
    </row>
    <row r="17" spans="2:16" x14ac:dyDescent="0.2">
      <c r="B17" s="315" t="s">
        <v>177</v>
      </c>
      <c r="C17" s="147"/>
      <c r="D17" s="147"/>
      <c r="E17" s="147"/>
      <c r="F17" s="147"/>
      <c r="G17" s="147"/>
      <c r="H17" s="147"/>
      <c r="I17" s="147"/>
      <c r="J17" s="147"/>
      <c r="K17" s="147"/>
      <c r="L17" s="147"/>
      <c r="M17" s="92">
        <f t="shared" si="4"/>
        <v>0</v>
      </c>
      <c r="N17" s="92">
        <f t="shared" si="5"/>
        <v>0</v>
      </c>
      <c r="O17" s="315"/>
      <c r="P17" s="315"/>
    </row>
    <row r="18" spans="2:16" ht="15" x14ac:dyDescent="0.25">
      <c r="B18" s="28" t="s">
        <v>171</v>
      </c>
      <c r="C18" s="93" t="e">
        <f>SUM(C13:C17)</f>
        <v>#REF!</v>
      </c>
      <c r="D18" s="93" t="e">
        <f t="shared" ref="D18:M18" si="7">SUM(D14:D17)</f>
        <v>#REF!</v>
      </c>
      <c r="E18" s="93" t="e">
        <f t="shared" si="7"/>
        <v>#REF!</v>
      </c>
      <c r="F18" s="93" t="e">
        <f t="shared" si="7"/>
        <v>#REF!</v>
      </c>
      <c r="G18" s="93" t="e">
        <f t="shared" si="7"/>
        <v>#REF!</v>
      </c>
      <c r="H18" s="93" t="e">
        <f t="shared" si="7"/>
        <v>#REF!</v>
      </c>
      <c r="I18" s="93" t="e">
        <f t="shared" si="7"/>
        <v>#REF!</v>
      </c>
      <c r="J18" s="93" t="e">
        <f t="shared" si="7"/>
        <v>#REF!</v>
      </c>
      <c r="K18" s="93" t="e">
        <f t="shared" si="7"/>
        <v>#REF!</v>
      </c>
      <c r="L18" s="93" t="e">
        <f t="shared" si="7"/>
        <v>#REF!</v>
      </c>
      <c r="M18" s="93" t="e">
        <f t="shared" si="7"/>
        <v>#REF!</v>
      </c>
      <c r="N18" s="93" t="e">
        <f t="shared" ref="N18" si="8">SUM(N13:N17)</f>
        <v>#REF!</v>
      </c>
      <c r="O18" s="315"/>
      <c r="P18" s="315"/>
    </row>
    <row r="20" spans="2:16" ht="15" x14ac:dyDescent="0.25">
      <c r="B20" s="78" t="s">
        <v>178</v>
      </c>
      <c r="C20" s="315"/>
      <c r="D20" s="315"/>
      <c r="E20" s="315"/>
      <c r="F20" s="315"/>
      <c r="G20" s="315"/>
      <c r="H20" s="315"/>
      <c r="I20" s="315"/>
      <c r="J20" s="315"/>
      <c r="K20" s="315"/>
      <c r="L20" s="315"/>
      <c r="M20" s="315"/>
      <c r="N20" s="315"/>
      <c r="O20" s="315"/>
      <c r="P20" s="315"/>
    </row>
    <row r="21" spans="2:16" x14ac:dyDescent="0.2">
      <c r="B21" s="90"/>
      <c r="C21" s="90">
        <f>C4</f>
        <v>2024</v>
      </c>
      <c r="D21" s="90">
        <f t="shared" ref="D21:L21" si="9">D4</f>
        <v>2025</v>
      </c>
      <c r="E21" s="90">
        <f t="shared" si="9"/>
        <v>2026</v>
      </c>
      <c r="F21" s="90" t="e">
        <f t="shared" si="9"/>
        <v>#REF!</v>
      </c>
      <c r="G21" s="90" t="e">
        <f t="shared" si="9"/>
        <v>#REF!</v>
      </c>
      <c r="H21" s="90" t="e">
        <f t="shared" si="9"/>
        <v>#REF!</v>
      </c>
      <c r="I21" s="90" t="e">
        <f t="shared" si="9"/>
        <v>#REF!</v>
      </c>
      <c r="J21" s="90" t="e">
        <f t="shared" si="9"/>
        <v>#REF!</v>
      </c>
      <c r="K21" s="90" t="e">
        <f t="shared" si="9"/>
        <v>#REF!</v>
      </c>
      <c r="L21" s="90" t="e">
        <f t="shared" si="9"/>
        <v>#REF!</v>
      </c>
      <c r="M21" s="90" t="s">
        <v>166</v>
      </c>
      <c r="N21" s="90" t="s">
        <v>66</v>
      </c>
      <c r="O21" s="90" t="s">
        <v>179</v>
      </c>
      <c r="P21" s="315"/>
    </row>
    <row r="22" spans="2:16" x14ac:dyDescent="0.2">
      <c r="B22" s="315" t="s">
        <v>180</v>
      </c>
      <c r="C22" s="92">
        <f>-Budsjett!D43</f>
        <v>0</v>
      </c>
      <c r="D22" s="92">
        <f>-Budsjett!E43</f>
        <v>0</v>
      </c>
      <c r="E22" s="92">
        <f>-Budsjett!F43</f>
        <v>0</v>
      </c>
      <c r="F22" s="92" t="e">
        <f>-Budsjett!#REF!</f>
        <v>#REF!</v>
      </c>
      <c r="G22" s="92" t="e">
        <f>-Budsjett!#REF!</f>
        <v>#REF!</v>
      </c>
      <c r="H22" s="92" t="e">
        <f>-Budsjett!#REF!</f>
        <v>#REF!</v>
      </c>
      <c r="I22" s="92" t="e">
        <f>-Budsjett!#REF!</f>
        <v>#REF!</v>
      </c>
      <c r="J22" s="92" t="e">
        <f>-Budsjett!#REF!</f>
        <v>#REF!</v>
      </c>
      <c r="K22" s="92" t="e">
        <f>-Budsjett!#REF!</f>
        <v>#REF!</v>
      </c>
      <c r="L22" s="92" t="e">
        <f>-Budsjett!#REF!</f>
        <v>#REF!</v>
      </c>
      <c r="M22" s="92" t="e">
        <f>H22+I22+J22</f>
        <v>#REF!</v>
      </c>
      <c r="N22" s="92" t="e">
        <f>SUM(C22:L22)</f>
        <v>#REF!</v>
      </c>
      <c r="O22" s="89">
        <f>IFERROR(N22/$N$27*100,0)</f>
        <v>0</v>
      </c>
      <c r="P22" s="89">
        <f>IFERROR(N22/($N$22+$N$25)*100,0)</f>
        <v>0</v>
      </c>
    </row>
    <row r="23" spans="2:16" x14ac:dyDescent="0.2">
      <c r="B23" s="315" t="s">
        <v>181</v>
      </c>
      <c r="C23" s="92">
        <f>-IF(Registrering!$B$28="Fast beløp",Finansiering!C26,Budsjett!#REF!)</f>
        <v>0</v>
      </c>
      <c r="D23" s="92">
        <f>-IF(Registrering!$B$28="Fast beløp",Finansiering!D26,Budsjett!#REF!)</f>
        <v>0</v>
      </c>
      <c r="E23" s="92">
        <f>-IF(Registrering!$B$28="Fast beløp",Finansiering!E26,Budsjett!#REF!)</f>
        <v>0</v>
      </c>
      <c r="F23" s="92">
        <f>-IF(Registrering!$B$28="Fast beløp",Finansiering!F26,Budsjett!#REF!)</f>
        <v>0</v>
      </c>
      <c r="G23" s="92">
        <f>-IF(Registrering!$B$28="Fast beløp",Finansiering!G26,Budsjett!#REF!)</f>
        <v>0</v>
      </c>
      <c r="H23" s="92">
        <f>-IF(Registrering!$B$28="Fast beløp",Finansiering!H26,Budsjett!#REF!)</f>
        <v>0</v>
      </c>
      <c r="I23" s="92">
        <f>-IF(Registrering!$B$28="Fast beløp",Finansiering!I26,Budsjett!#REF!)</f>
        <v>0</v>
      </c>
      <c r="J23" s="92">
        <f>-IF(Registrering!$B$28="Fast beløp",Finansiering!J26,Budsjett!#REF!)</f>
        <v>0</v>
      </c>
      <c r="K23" s="92">
        <f>-IF(Registrering!$B$28="Fast beløp",Finansiering!K26,Budsjett!#REF!)</f>
        <v>0</v>
      </c>
      <c r="L23" s="92">
        <f>-IF(Registrering!$B$28="Fast beløp",Finansiering!L26,Budsjett!#REF!)</f>
        <v>0</v>
      </c>
      <c r="M23" s="92">
        <f>-IF(Registrering!$B$28="Fast beløp",Finansiering!M26,Budsjett!#REF!)</f>
        <v>0</v>
      </c>
      <c r="N23" s="92">
        <f t="shared" ref="N23:N26" si="10">SUM(C23:L23)</f>
        <v>0</v>
      </c>
      <c r="O23" s="89">
        <f t="shared" ref="O23:O26" si="11">IFERROR(N23/$N$27*100,0)</f>
        <v>0</v>
      </c>
      <c r="P23" s="315"/>
    </row>
    <row r="24" spans="2:16" x14ac:dyDescent="0.2">
      <c r="B24" s="315" t="s">
        <v>182</v>
      </c>
      <c r="C24" s="92">
        <f>-IF(Registrering!$B$28="Fast beløp",Finansiering!C27,Budsjett!#REF!)</f>
        <v>0</v>
      </c>
      <c r="D24" s="92">
        <f>-IF(Registrering!$B$28="Fast beløp",Finansiering!D27,Budsjett!#REF!)</f>
        <v>0</v>
      </c>
      <c r="E24" s="92">
        <f>-IF(Registrering!$B$28="Fast beløp",Finansiering!E27,Budsjett!#REF!)</f>
        <v>0</v>
      </c>
      <c r="F24" s="92">
        <f>-IF(Registrering!$B$28="Fast beløp",Finansiering!F27,Budsjett!#REF!)</f>
        <v>0</v>
      </c>
      <c r="G24" s="92">
        <f>-IF(Registrering!$B$28="Fast beløp",Finansiering!G27,Budsjett!#REF!)</f>
        <v>0</v>
      </c>
      <c r="H24" s="92">
        <f>-IF(Registrering!$B$28="Fast beløp",Finansiering!H27,Budsjett!#REF!)</f>
        <v>0</v>
      </c>
      <c r="I24" s="92">
        <f>-IF(Registrering!$B$28="Fast beløp",Finansiering!I27,Budsjett!#REF!)</f>
        <v>0</v>
      </c>
      <c r="J24" s="92">
        <f>-IF(Registrering!$B$28="Fast beløp",Finansiering!J27,Budsjett!#REF!)</f>
        <v>0</v>
      </c>
      <c r="K24" s="92">
        <f>-IF(Registrering!$B$28="Fast beløp",Finansiering!K27,Budsjett!#REF!)</f>
        <v>0</v>
      </c>
      <c r="L24" s="92">
        <f>-IF(Registrering!$B$28="Fast beløp",Finansiering!L27,Budsjett!#REF!)</f>
        <v>0</v>
      </c>
      <c r="M24" s="92">
        <f t="shared" ref="M24:M26" si="12">H24+I24+J24</f>
        <v>0</v>
      </c>
      <c r="N24" s="92">
        <f t="shared" si="10"/>
        <v>0</v>
      </c>
      <c r="O24" s="89">
        <f t="shared" si="11"/>
        <v>0</v>
      </c>
      <c r="P24" s="315"/>
    </row>
    <row r="25" spans="2:16" x14ac:dyDescent="0.2">
      <c r="B25" s="315" t="s">
        <v>183</v>
      </c>
      <c r="C25" s="92">
        <f>-IF(Registrering!$B$28="Fast beløp",Finansiering!C28,Budsjett!#REF!)</f>
        <v>0</v>
      </c>
      <c r="D25" s="92">
        <f>-IF(Registrering!$B$28="Fast beløp",Finansiering!D28,Budsjett!#REF!)</f>
        <v>0</v>
      </c>
      <c r="E25" s="92">
        <f>-IF(Registrering!$B$28="Fast beløp",Finansiering!E28,Budsjett!#REF!)</f>
        <v>0</v>
      </c>
      <c r="F25" s="92">
        <f>-IF(Registrering!$B$28="Fast beløp",Finansiering!F28,Budsjett!#REF!)</f>
        <v>0</v>
      </c>
      <c r="G25" s="92">
        <f>-IF(Registrering!$B$28="Fast beløp",Finansiering!G28,Budsjett!#REF!)</f>
        <v>0</v>
      </c>
      <c r="H25" s="92">
        <f>-IF(Registrering!$B$28="Fast beløp",Finansiering!H28,Budsjett!#REF!)</f>
        <v>0</v>
      </c>
      <c r="I25" s="92">
        <f>-IF(Registrering!$B$28="Fast beløp",Finansiering!I28,Budsjett!#REF!)</f>
        <v>0</v>
      </c>
      <c r="J25" s="92">
        <f>-IF(Registrering!$B$28="Fast beløp",Finansiering!J28,Budsjett!#REF!)</f>
        <v>0</v>
      </c>
      <c r="K25" s="92">
        <f>-IF(Registrering!$B$28="Fast beløp",Finansiering!K28,Budsjett!#REF!)</f>
        <v>0</v>
      </c>
      <c r="L25" s="92">
        <f>-IF(Registrering!$B$28="Fast beløp",Finansiering!L28,Budsjett!#REF!)</f>
        <v>0</v>
      </c>
      <c r="M25" s="92">
        <f>-IF(Registrering!$B$28="Fast beløp",Finansiering!M28,Budsjett!#REF!)</f>
        <v>0</v>
      </c>
      <c r="N25" s="92">
        <f t="shared" si="10"/>
        <v>0</v>
      </c>
      <c r="O25" s="89">
        <f t="shared" si="11"/>
        <v>0</v>
      </c>
      <c r="P25" s="89">
        <f>IFERROR(N25/($N$22+$N$25)*100,0)</f>
        <v>0</v>
      </c>
    </row>
    <row r="26" spans="2:16" x14ac:dyDescent="0.2">
      <c r="B26" s="315" t="s">
        <v>184</v>
      </c>
      <c r="C26" s="92">
        <f>-IF(Registrering!$B$28="Fast beløp",Finansiering!C29,Budsjett!#REF!)</f>
        <v>0</v>
      </c>
      <c r="D26" s="92">
        <f>-IF(Registrering!$B$28="Fast beløp",Finansiering!D29,Budsjett!#REF!)</f>
        <v>0</v>
      </c>
      <c r="E26" s="92">
        <f>-IF(Registrering!$B$28="Fast beløp",Finansiering!E29,Budsjett!#REF!)</f>
        <v>0</v>
      </c>
      <c r="F26" s="92">
        <f>-IF(Registrering!$B$28="Fast beløp",Finansiering!F29,Budsjett!#REF!)</f>
        <v>0</v>
      </c>
      <c r="G26" s="92">
        <f>-IF(Registrering!$B$28="Fast beløp",Finansiering!G29,Budsjett!#REF!)</f>
        <v>0</v>
      </c>
      <c r="H26" s="92">
        <f>-IF(Registrering!$B$28="Fast beløp",Finansiering!H29,Budsjett!#REF!)</f>
        <v>0</v>
      </c>
      <c r="I26" s="92">
        <f>-IF(Registrering!$B$28="Fast beløp",Finansiering!I29,Budsjett!#REF!)</f>
        <v>0</v>
      </c>
      <c r="J26" s="92">
        <f>-IF(Registrering!$B$28="Fast beløp",Finansiering!J29,Budsjett!#REF!)</f>
        <v>0</v>
      </c>
      <c r="K26" s="92">
        <f>-IF(Registrering!$B$28="Fast beløp",Finansiering!K29,Budsjett!#REF!)</f>
        <v>0</v>
      </c>
      <c r="L26" s="92">
        <f>-IF(Registrering!$B$28="Fast beløp",Finansiering!L29,Budsjett!#REF!)</f>
        <v>0</v>
      </c>
      <c r="M26" s="92">
        <f t="shared" si="12"/>
        <v>0</v>
      </c>
      <c r="N26" s="92">
        <f t="shared" si="10"/>
        <v>0</v>
      </c>
      <c r="O26" s="89">
        <f t="shared" si="11"/>
        <v>0</v>
      </c>
      <c r="P26" s="315"/>
    </row>
    <row r="27" spans="2:16" ht="15" x14ac:dyDescent="0.25">
      <c r="B27" s="28" t="s">
        <v>171</v>
      </c>
      <c r="C27" s="93">
        <f>SUM(C22:C26)</f>
        <v>0</v>
      </c>
      <c r="D27" s="93">
        <f t="shared" ref="D27:M27" si="13">SUM(D22:D26)</f>
        <v>0</v>
      </c>
      <c r="E27" s="93">
        <f t="shared" si="13"/>
        <v>0</v>
      </c>
      <c r="F27" s="93" t="e">
        <f t="shared" si="13"/>
        <v>#REF!</v>
      </c>
      <c r="G27" s="93" t="e">
        <f t="shared" si="13"/>
        <v>#REF!</v>
      </c>
      <c r="H27" s="93" t="e">
        <f t="shared" si="13"/>
        <v>#REF!</v>
      </c>
      <c r="I27" s="93" t="e">
        <f t="shared" si="13"/>
        <v>#REF!</v>
      </c>
      <c r="J27" s="93" t="e">
        <f t="shared" si="13"/>
        <v>#REF!</v>
      </c>
      <c r="K27" s="93" t="e">
        <f t="shared" si="13"/>
        <v>#REF!</v>
      </c>
      <c r="L27" s="93" t="e">
        <f t="shared" si="13"/>
        <v>#REF!</v>
      </c>
      <c r="M27" s="93" t="e">
        <f t="shared" si="13"/>
        <v>#REF!</v>
      </c>
      <c r="N27" s="149" t="e">
        <f>SUM(N22:N26)</f>
        <v>#REF!</v>
      </c>
      <c r="O27" s="150" t="e">
        <f>N27/N27</f>
        <v>#REF!</v>
      </c>
      <c r="P27" s="315"/>
    </row>
    <row r="28" spans="2:16" x14ac:dyDescent="0.2">
      <c r="B28" s="95" t="s">
        <v>185</v>
      </c>
      <c r="C28" s="96" t="e">
        <f>C9-C27</f>
        <v>#REF!</v>
      </c>
      <c r="D28" s="96" t="e">
        <f t="shared" ref="D28:N28" si="14">D9-D27</f>
        <v>#REF!</v>
      </c>
      <c r="E28" s="96" t="e">
        <f t="shared" si="14"/>
        <v>#REF!</v>
      </c>
      <c r="F28" s="96" t="e">
        <f t="shared" si="14"/>
        <v>#REF!</v>
      </c>
      <c r="G28" s="96" t="e">
        <f t="shared" si="14"/>
        <v>#REF!</v>
      </c>
      <c r="H28" s="96" t="e">
        <f t="shared" si="14"/>
        <v>#REF!</v>
      </c>
      <c r="I28" s="96" t="e">
        <f t="shared" si="14"/>
        <v>#REF!</v>
      </c>
      <c r="J28" s="96" t="e">
        <f t="shared" si="14"/>
        <v>#REF!</v>
      </c>
      <c r="K28" s="96" t="e">
        <f t="shared" si="14"/>
        <v>#REF!</v>
      </c>
      <c r="L28" s="96" t="e">
        <f t="shared" si="14"/>
        <v>#REF!</v>
      </c>
      <c r="M28" s="96"/>
      <c r="N28" s="96" t="e">
        <f t="shared" si="14"/>
        <v>#REF!</v>
      </c>
      <c r="O28" s="315"/>
      <c r="P28" s="315"/>
    </row>
    <row r="29" spans="2:16" ht="15" x14ac:dyDescent="0.25">
      <c r="B29" s="78" t="s">
        <v>186</v>
      </c>
      <c r="C29" s="315"/>
      <c r="D29" s="315"/>
      <c r="E29" s="315"/>
      <c r="F29" s="315"/>
      <c r="G29" s="315"/>
      <c r="H29" s="315"/>
      <c r="I29" s="315"/>
      <c r="J29" s="315"/>
      <c r="K29" s="315"/>
      <c r="L29" s="315"/>
      <c r="M29" s="315"/>
      <c r="N29" s="315"/>
      <c r="O29" s="315"/>
      <c r="P29" s="315"/>
    </row>
    <row r="30" spans="2:16" x14ac:dyDescent="0.2">
      <c r="B30" s="90"/>
      <c r="C30" s="90">
        <f>C4</f>
        <v>2024</v>
      </c>
      <c r="D30" s="90">
        <f t="shared" ref="D30:L30" si="15">D4</f>
        <v>2025</v>
      </c>
      <c r="E30" s="90">
        <f t="shared" si="15"/>
        <v>2026</v>
      </c>
      <c r="F30" s="90" t="e">
        <f t="shared" si="15"/>
        <v>#REF!</v>
      </c>
      <c r="G30" s="90" t="e">
        <f t="shared" si="15"/>
        <v>#REF!</v>
      </c>
      <c r="H30" s="90" t="e">
        <f t="shared" si="15"/>
        <v>#REF!</v>
      </c>
      <c r="I30" s="90" t="e">
        <f t="shared" si="15"/>
        <v>#REF!</v>
      </c>
      <c r="J30" s="90" t="e">
        <f t="shared" si="15"/>
        <v>#REF!</v>
      </c>
      <c r="K30" s="90" t="e">
        <f t="shared" si="15"/>
        <v>#REF!</v>
      </c>
      <c r="L30" s="90" t="e">
        <f t="shared" si="15"/>
        <v>#REF!</v>
      </c>
      <c r="M30" s="90" t="s">
        <v>166</v>
      </c>
      <c r="N30" s="90" t="s">
        <v>66</v>
      </c>
      <c r="O30" s="315"/>
      <c r="P30" s="315"/>
    </row>
    <row r="31" spans="2:16" x14ac:dyDescent="0.2">
      <c r="B31" s="315" t="s">
        <v>187</v>
      </c>
      <c r="C31" s="97" t="e">
        <f>-SUMIF(Budsjett!#REF!,Finansiering!$A$17,Budsjett!#REF!)</f>
        <v>#REF!</v>
      </c>
      <c r="D31" s="97" t="e">
        <f>-SUMIF(Budsjett!#REF!,Finansiering!$A$17,Budsjett!#REF!)</f>
        <v>#REF!</v>
      </c>
      <c r="E31" s="97" t="e">
        <f>-SUMIF(Budsjett!#REF!,Finansiering!$A$17,Budsjett!#REF!)</f>
        <v>#REF!</v>
      </c>
      <c r="F31" s="97" t="e">
        <f>-SUMIF(Budsjett!#REF!,Finansiering!$A$17,Budsjett!#REF!)</f>
        <v>#REF!</v>
      </c>
      <c r="G31" s="97" t="e">
        <f>-SUMIF(Budsjett!#REF!,Finansiering!$A$17,Budsjett!#REF!)</f>
        <v>#REF!</v>
      </c>
      <c r="H31" s="97" t="e">
        <f>-SUMIF(Budsjett!#REF!,Finansiering!$A$17,Budsjett!#REF!)</f>
        <v>#REF!</v>
      </c>
      <c r="I31" s="97" t="e">
        <f>-SUMIF(Budsjett!#REF!,Finansiering!$A$17,Budsjett!#REF!)</f>
        <v>#REF!</v>
      </c>
      <c r="J31" s="97" t="e">
        <f>-SUMIF(Budsjett!#REF!,Finansiering!$A$17,Budsjett!#REF!)</f>
        <v>#REF!</v>
      </c>
      <c r="K31" s="97" t="e">
        <f>-SUMIF(Budsjett!#REF!,Finansiering!$A$17,Budsjett!#REF!)</f>
        <v>#REF!</v>
      </c>
      <c r="L31" s="97" t="e">
        <f>-SUMIF(Budsjett!#REF!,Finansiering!$A$17,Budsjett!#REF!)</f>
        <v>#REF!</v>
      </c>
      <c r="M31" s="97" t="e">
        <f>H31+I31+J31</f>
        <v>#REF!</v>
      </c>
      <c r="N31" s="92" t="e">
        <f>SUM(C31:L31)</f>
        <v>#REF!</v>
      </c>
      <c r="O31" s="315"/>
      <c r="P31" s="315"/>
    </row>
    <row r="32" spans="2:16" x14ac:dyDescent="0.2">
      <c r="B32" s="315" t="s">
        <v>188</v>
      </c>
      <c r="C32" s="97" t="e">
        <f>-SUMIF(Budsjett!#REF!,Finansiering!$A$13,Budsjett!#REF!)</f>
        <v>#REF!</v>
      </c>
      <c r="D32" s="97" t="e">
        <f>-SUMIF(Budsjett!#REF!,Finansiering!$A$13,Budsjett!#REF!)</f>
        <v>#REF!</v>
      </c>
      <c r="E32" s="97" t="e">
        <f>-SUMIF(Budsjett!#REF!,Finansiering!$A$13,Budsjett!#REF!)</f>
        <v>#REF!</v>
      </c>
      <c r="F32" s="97" t="e">
        <f>-SUMIF(Budsjett!#REF!,Finansiering!$A$13,Budsjett!#REF!)</f>
        <v>#REF!</v>
      </c>
      <c r="G32" s="97" t="e">
        <f>-SUMIF(Budsjett!#REF!,Finansiering!$A$13,Budsjett!#REF!)</f>
        <v>#REF!</v>
      </c>
      <c r="H32" s="97" t="e">
        <f>-SUMIF(Budsjett!#REF!,Finansiering!$A$13,Budsjett!#REF!)</f>
        <v>#REF!</v>
      </c>
      <c r="I32" s="97" t="e">
        <f>-SUMIF(Budsjett!#REF!,Finansiering!$A$13,Budsjett!#REF!)</f>
        <v>#REF!</v>
      </c>
      <c r="J32" s="97" t="e">
        <f>-SUMIF(Budsjett!#REF!,Finansiering!$A$13,Budsjett!#REF!)</f>
        <v>#REF!</v>
      </c>
      <c r="K32" s="97" t="e">
        <f>-SUMIF(Budsjett!#REF!,Finansiering!$A$13,Budsjett!#REF!)</f>
        <v>#REF!</v>
      </c>
      <c r="L32" s="97" t="e">
        <f>-SUMIF(Budsjett!#REF!,Finansiering!$A$13,Budsjett!#REF!)</f>
        <v>#REF!</v>
      </c>
      <c r="M32" s="97" t="e">
        <f t="shared" ref="M32:M41" si="16">H32+I32+J32</f>
        <v>#REF!</v>
      </c>
      <c r="N32" s="92" t="e">
        <f t="shared" ref="N32:N37" si="17">SUM(C32:L32)</f>
        <v>#REF!</v>
      </c>
      <c r="O32" s="315"/>
      <c r="P32" s="315"/>
    </row>
    <row r="33" spans="2:14" x14ac:dyDescent="0.2">
      <c r="B33" s="315" t="s">
        <v>189</v>
      </c>
      <c r="C33" s="97" t="e">
        <f>-SUMIF(Budsjett!#REF!,Finansiering!$A$12,Budsjett!#REF!)</f>
        <v>#REF!</v>
      </c>
      <c r="D33" s="97" t="e">
        <f>-SUMIF(Budsjett!#REF!,Finansiering!$A$12,Budsjett!#REF!)</f>
        <v>#REF!</v>
      </c>
      <c r="E33" s="97" t="e">
        <f>-SUMIF(Budsjett!#REF!,Finansiering!$A$12,Budsjett!#REF!)</f>
        <v>#REF!</v>
      </c>
      <c r="F33" s="97" t="e">
        <f>-SUMIF(Budsjett!#REF!,Finansiering!$A$12,Budsjett!#REF!)</f>
        <v>#REF!</v>
      </c>
      <c r="G33" s="97" t="e">
        <f>-SUMIF(Budsjett!#REF!,Finansiering!$A$12,Budsjett!#REF!)</f>
        <v>#REF!</v>
      </c>
      <c r="H33" s="97" t="e">
        <f>-SUMIF(Budsjett!#REF!,Finansiering!$A$12,Budsjett!#REF!)</f>
        <v>#REF!</v>
      </c>
      <c r="I33" s="97" t="e">
        <f>-SUMIF(Budsjett!#REF!,Finansiering!$A$12,Budsjett!#REF!)</f>
        <v>#REF!</v>
      </c>
      <c r="J33" s="97" t="e">
        <f>-SUMIF(Budsjett!#REF!,Finansiering!$A$12,Budsjett!#REF!)</f>
        <v>#REF!</v>
      </c>
      <c r="K33" s="97" t="e">
        <f>-SUMIF(Budsjett!#REF!,Finansiering!$A$12,Budsjett!#REF!)</f>
        <v>#REF!</v>
      </c>
      <c r="L33" s="97" t="e">
        <f>-SUMIF(Budsjett!#REF!,Finansiering!$A$12,Budsjett!#REF!)</f>
        <v>#REF!</v>
      </c>
      <c r="M33" s="97" t="e">
        <f t="shared" si="16"/>
        <v>#REF!</v>
      </c>
      <c r="N33" s="92" t="e">
        <f t="shared" si="17"/>
        <v>#REF!</v>
      </c>
    </row>
    <row r="34" spans="2:14" x14ac:dyDescent="0.2">
      <c r="B34" s="315" t="s">
        <v>190</v>
      </c>
      <c r="C34" s="97" t="e">
        <f>-SUMIF(Budsjett!#REF!,Finansiering!$A$18,Budsjett!#REF!)-SUMIF(Budsjett!#REF!,Finansiering!$A$19,Budsjett!#REF!)</f>
        <v>#REF!</v>
      </c>
      <c r="D34" s="97" t="e">
        <f>-SUMIF(Budsjett!#REF!,Finansiering!$A$18,Budsjett!#REF!)-SUMIF(Budsjett!#REF!,Finansiering!$A$19,Budsjett!#REF!)</f>
        <v>#REF!</v>
      </c>
      <c r="E34" s="97" t="e">
        <f>-SUMIF(Budsjett!#REF!,Finansiering!$A$18,Budsjett!#REF!)-SUMIF(Budsjett!#REF!,Finansiering!$A$19,Budsjett!#REF!)</f>
        <v>#REF!</v>
      </c>
      <c r="F34" s="97" t="e">
        <f>-SUMIF(Budsjett!#REF!,Finansiering!$A$18,Budsjett!#REF!)-SUMIF(Budsjett!#REF!,Finansiering!$A$19,Budsjett!#REF!)</f>
        <v>#REF!</v>
      </c>
      <c r="G34" s="97" t="e">
        <f>-SUMIF(Budsjett!#REF!,Finansiering!$A$18,Budsjett!#REF!)-SUMIF(Budsjett!#REF!,Finansiering!$A$19,Budsjett!#REF!)</f>
        <v>#REF!</v>
      </c>
      <c r="H34" s="97" t="e">
        <f>-SUMIF(Budsjett!#REF!,Finansiering!$A$18,Budsjett!#REF!)-SUMIF(Budsjett!#REF!,Finansiering!$A$19,Budsjett!#REF!)</f>
        <v>#REF!</v>
      </c>
      <c r="I34" s="97" t="e">
        <f>-SUMIF(Budsjett!#REF!,Finansiering!$A$18,Budsjett!#REF!)-SUMIF(Budsjett!#REF!,Finansiering!$A$19,Budsjett!#REF!)</f>
        <v>#REF!</v>
      </c>
      <c r="J34" s="97" t="e">
        <f>-SUMIF(Budsjett!#REF!,Finansiering!$A$18,Budsjett!#REF!)-SUMIF(Budsjett!#REF!,Finansiering!$A$19,Budsjett!#REF!)</f>
        <v>#REF!</v>
      </c>
      <c r="K34" s="97" t="e">
        <f>-SUMIF(Budsjett!#REF!,Finansiering!$A$18,Budsjett!#REF!)-SUMIF(Budsjett!#REF!,Finansiering!$A$19,Budsjett!#REF!)</f>
        <v>#REF!</v>
      </c>
      <c r="L34" s="97" t="e">
        <f>-SUMIF(Budsjett!#REF!,Finansiering!$A$18,Budsjett!#REF!)-SUMIF(Budsjett!#REF!,Finansiering!$A$19,Budsjett!#REF!)</f>
        <v>#REF!</v>
      </c>
      <c r="M34" s="97" t="e">
        <f t="shared" si="16"/>
        <v>#REF!</v>
      </c>
      <c r="N34" s="92" t="e">
        <f t="shared" si="17"/>
        <v>#REF!</v>
      </c>
    </row>
    <row r="35" spans="2:14" x14ac:dyDescent="0.2">
      <c r="B35" s="315" t="s">
        <v>191</v>
      </c>
      <c r="C35" s="97" t="e">
        <f>-SUMIF(Budsjett!#REF!,Finansiering!$A$20,Budsjett!#REF!)-SUMIF(Budsjett!#REF!,Finansiering!$A$21,Budsjett!#REF!)</f>
        <v>#REF!</v>
      </c>
      <c r="D35" s="97" t="e">
        <f>-SUMIF(Budsjett!#REF!,Finansiering!$A$20,Budsjett!#REF!)-SUMIF(Budsjett!#REF!,Finansiering!$A$21,Budsjett!#REF!)</f>
        <v>#REF!</v>
      </c>
      <c r="E35" s="97" t="e">
        <f>-SUMIF(Budsjett!#REF!,Finansiering!$A$20,Budsjett!#REF!)-SUMIF(Budsjett!#REF!,Finansiering!$A$21,Budsjett!#REF!)</f>
        <v>#REF!</v>
      </c>
      <c r="F35" s="97" t="e">
        <f>-SUMIF(Budsjett!#REF!,Finansiering!$A$20,Budsjett!#REF!)-SUMIF(Budsjett!#REF!,Finansiering!$A$21,Budsjett!#REF!)</f>
        <v>#REF!</v>
      </c>
      <c r="G35" s="97" t="e">
        <f>-SUMIF(Budsjett!#REF!,Finansiering!$A$20,Budsjett!#REF!)-SUMIF(Budsjett!#REF!,Finansiering!$A$21,Budsjett!#REF!)</f>
        <v>#REF!</v>
      </c>
      <c r="H35" s="97" t="e">
        <f>-SUMIF(Budsjett!#REF!,Finansiering!$A$20,Budsjett!#REF!)-SUMIF(Budsjett!#REF!,Finansiering!$A$21,Budsjett!#REF!)</f>
        <v>#REF!</v>
      </c>
      <c r="I35" s="97" t="e">
        <f>-SUMIF(Budsjett!#REF!,Finansiering!$A$20,Budsjett!#REF!)-SUMIF(Budsjett!#REF!,Finansiering!$A$21,Budsjett!#REF!)</f>
        <v>#REF!</v>
      </c>
      <c r="J35" s="97" t="e">
        <f>-SUMIF(Budsjett!#REF!,Finansiering!$A$20,Budsjett!#REF!)-SUMIF(Budsjett!#REF!,Finansiering!$A$21,Budsjett!#REF!)</f>
        <v>#REF!</v>
      </c>
      <c r="K35" s="97" t="e">
        <f>-SUMIF(Budsjett!#REF!,Finansiering!$A$20,Budsjett!#REF!)-SUMIF(Budsjett!#REF!,Finansiering!$A$21,Budsjett!#REF!)</f>
        <v>#REF!</v>
      </c>
      <c r="L35" s="97" t="e">
        <f>-SUMIF(Budsjett!#REF!,Finansiering!$A$20,Budsjett!#REF!)-SUMIF(Budsjett!#REF!,Finansiering!$A$21,Budsjett!#REF!)</f>
        <v>#REF!</v>
      </c>
      <c r="M35" s="97" t="e">
        <f t="shared" si="16"/>
        <v>#REF!</v>
      </c>
      <c r="N35" s="92" t="e">
        <f t="shared" si="17"/>
        <v>#REF!</v>
      </c>
    </row>
    <row r="36" spans="2:14" x14ac:dyDescent="0.2">
      <c r="B36" s="315" t="s">
        <v>192</v>
      </c>
      <c r="C36" s="97" t="e">
        <f>-Budsjett!#REF!-SUM(C31:C35)-C37</f>
        <v>#REF!</v>
      </c>
      <c r="D36" s="97" t="e">
        <f>-Budsjett!#REF!-SUM(D31:D35)-D37</f>
        <v>#REF!</v>
      </c>
      <c r="E36" s="97" t="e">
        <f>-Budsjett!#REF!-SUM(E31:E35)-E37</f>
        <v>#REF!</v>
      </c>
      <c r="F36" s="97" t="e">
        <f>-Budsjett!#REF!-SUM(F31:F35)-F37</f>
        <v>#REF!</v>
      </c>
      <c r="G36" s="97" t="e">
        <f>-Budsjett!#REF!-SUM(G31:G35)-G37</f>
        <v>#REF!</v>
      </c>
      <c r="H36" s="97" t="e">
        <f>-Budsjett!#REF!-SUM(H31:H35)-H37</f>
        <v>#REF!</v>
      </c>
      <c r="I36" s="97" t="e">
        <f>-Budsjett!#REF!-SUM(I31:I35)-I37</f>
        <v>#REF!</v>
      </c>
      <c r="J36" s="97" t="e">
        <f>-Budsjett!#REF!-SUM(J31:J35)-J37</f>
        <v>#REF!</v>
      </c>
      <c r="K36" s="97" t="e">
        <f>-Budsjett!#REF!-SUM(K31:K35)-K37</f>
        <v>#REF!</v>
      </c>
      <c r="L36" s="97" t="e">
        <f>-Budsjett!#REF!-SUM(L31:L35)-L37</f>
        <v>#REF!</v>
      </c>
      <c r="M36" s="97" t="e">
        <f t="shared" si="16"/>
        <v>#REF!</v>
      </c>
      <c r="N36" s="92" t="e">
        <f t="shared" si="17"/>
        <v>#REF!</v>
      </c>
    </row>
    <row r="37" spans="2:14" x14ac:dyDescent="0.2">
      <c r="B37" s="315" t="s">
        <v>193</v>
      </c>
      <c r="C37" s="97" t="e">
        <f>-SUMIF(Budsjett!#REF!,Finansiering!$A$22,Budsjett!#REF!)-SUMIF(Budsjett!#REF!,Finansiering!$A$16,Budsjett!#REF!)</f>
        <v>#REF!</v>
      </c>
      <c r="D37" s="97" t="e">
        <f>-SUMIF(Budsjett!#REF!,Finansiering!$A$22,Budsjett!#REF!)-SUMIF(Budsjett!#REF!,Finansiering!$A$16,Budsjett!#REF!)</f>
        <v>#REF!</v>
      </c>
      <c r="E37" s="97" t="e">
        <f>-SUMIF(Budsjett!#REF!,Finansiering!$A$22,Budsjett!#REF!)-SUMIF(Budsjett!#REF!,Finansiering!$A$16,Budsjett!#REF!)</f>
        <v>#REF!</v>
      </c>
      <c r="F37" s="97" t="e">
        <f>-SUMIF(Budsjett!#REF!,Finansiering!$A$22,Budsjett!#REF!)-SUMIF(Budsjett!#REF!,Finansiering!$A$16,Budsjett!#REF!)</f>
        <v>#REF!</v>
      </c>
      <c r="G37" s="97" t="e">
        <f>-SUMIF(Budsjett!#REF!,Finansiering!$A$22,Budsjett!#REF!)-SUMIF(Budsjett!#REF!,Finansiering!$A$16,Budsjett!#REF!)</f>
        <v>#REF!</v>
      </c>
      <c r="H37" s="97" t="e">
        <f>-SUMIF(Budsjett!#REF!,Finansiering!$A$22,Budsjett!#REF!)-SUMIF(Budsjett!#REF!,Finansiering!$A$16,Budsjett!#REF!)</f>
        <v>#REF!</v>
      </c>
      <c r="I37" s="97" t="e">
        <f>-SUMIF(Budsjett!#REF!,Finansiering!$A$22,Budsjett!#REF!)-SUMIF(Budsjett!#REF!,Finansiering!$A$16,Budsjett!#REF!)</f>
        <v>#REF!</v>
      </c>
      <c r="J37" s="97" t="e">
        <f>-SUMIF(Budsjett!#REF!,Finansiering!$A$22,Budsjett!#REF!)-SUMIF(Budsjett!#REF!,Finansiering!$A$16,Budsjett!#REF!)</f>
        <v>#REF!</v>
      </c>
      <c r="K37" s="97" t="e">
        <f>-SUMIF(Budsjett!#REF!,Finansiering!$A$22,Budsjett!#REF!)-SUMIF(Budsjett!#REF!,Finansiering!$A$16,Budsjett!#REF!)</f>
        <v>#REF!</v>
      </c>
      <c r="L37" s="97" t="e">
        <f>-SUMIF(Budsjett!#REF!,Finansiering!$A$22,Budsjett!#REF!)-SUMIF(Budsjett!#REF!,Finansiering!$A$16,Budsjett!#REF!)</f>
        <v>#REF!</v>
      </c>
      <c r="M37" s="97" t="e">
        <f t="shared" si="16"/>
        <v>#REF!</v>
      </c>
      <c r="N37" s="92" t="e">
        <f t="shared" si="17"/>
        <v>#REF!</v>
      </c>
    </row>
    <row r="38" spans="2:14" ht="15" x14ac:dyDescent="0.25">
      <c r="B38" s="28" t="s">
        <v>194</v>
      </c>
      <c r="C38" s="93" t="e">
        <f t="shared" ref="C38:M38" si="18">SUM(C31:C37)</f>
        <v>#REF!</v>
      </c>
      <c r="D38" s="93" t="e">
        <f t="shared" si="18"/>
        <v>#REF!</v>
      </c>
      <c r="E38" s="93" t="e">
        <f t="shared" si="18"/>
        <v>#REF!</v>
      </c>
      <c r="F38" s="93" t="e">
        <f t="shared" si="18"/>
        <v>#REF!</v>
      </c>
      <c r="G38" s="93" t="e">
        <f t="shared" si="18"/>
        <v>#REF!</v>
      </c>
      <c r="H38" s="93" t="e">
        <f t="shared" si="18"/>
        <v>#REF!</v>
      </c>
      <c r="I38" s="93" t="e">
        <f t="shared" si="18"/>
        <v>#REF!</v>
      </c>
      <c r="J38" s="93" t="e">
        <f t="shared" si="18"/>
        <v>#REF!</v>
      </c>
      <c r="K38" s="93" t="e">
        <f t="shared" si="18"/>
        <v>#REF!</v>
      </c>
      <c r="L38" s="93" t="e">
        <f t="shared" si="18"/>
        <v>#REF!</v>
      </c>
      <c r="M38" s="93" t="e">
        <f t="shared" si="18"/>
        <v>#REF!</v>
      </c>
      <c r="N38" s="93" t="e">
        <f>SUM(N31:N37)</f>
        <v>#REF!</v>
      </c>
    </row>
    <row r="39" spans="2:14" x14ac:dyDescent="0.2">
      <c r="B39" s="315" t="s">
        <v>168</v>
      </c>
      <c r="C39" s="92" t="e">
        <f>-Budsjett!#REF!-Budsjett!#REF!</f>
        <v>#REF!</v>
      </c>
      <c r="D39" s="92" t="e">
        <f>-Budsjett!#REF!-Budsjett!#REF!</f>
        <v>#REF!</v>
      </c>
      <c r="E39" s="92" t="e">
        <f>-Budsjett!#REF!-Budsjett!#REF!</f>
        <v>#REF!</v>
      </c>
      <c r="F39" s="92" t="e">
        <f>-Budsjett!#REF!-Budsjett!#REF!</f>
        <v>#REF!</v>
      </c>
      <c r="G39" s="92" t="e">
        <f>-Budsjett!#REF!-Budsjett!#REF!</f>
        <v>#REF!</v>
      </c>
      <c r="H39" s="92" t="e">
        <f>-Budsjett!#REF!-Budsjett!#REF!</f>
        <v>#REF!</v>
      </c>
      <c r="I39" s="92" t="e">
        <f>-Budsjett!#REF!-Budsjett!#REF!</f>
        <v>#REF!</v>
      </c>
      <c r="J39" s="92" t="e">
        <f>-Budsjett!#REF!-Budsjett!#REF!</f>
        <v>#REF!</v>
      </c>
      <c r="K39" s="92" t="e">
        <f>-Budsjett!#REF!-Budsjett!#REF!</f>
        <v>#REF!</v>
      </c>
      <c r="L39" s="92" t="e">
        <f>-Budsjett!#REF!-Budsjett!#REF!</f>
        <v>#REF!</v>
      </c>
      <c r="M39" s="97" t="e">
        <f t="shared" si="16"/>
        <v>#REF!</v>
      </c>
      <c r="N39" s="92" t="e">
        <f>SUM(C39:L39)</f>
        <v>#REF!</v>
      </c>
    </row>
    <row r="40" spans="2:14" x14ac:dyDescent="0.2">
      <c r="B40" s="315" t="s">
        <v>169</v>
      </c>
      <c r="C40" s="92" t="e">
        <f>Budsjett!#REF!</f>
        <v>#REF!</v>
      </c>
      <c r="D40" s="92" t="e">
        <f>Budsjett!#REF!</f>
        <v>#REF!</v>
      </c>
      <c r="E40" s="92" t="e">
        <f>Budsjett!#REF!</f>
        <v>#REF!</v>
      </c>
      <c r="F40" s="92" t="e">
        <f>Budsjett!#REF!</f>
        <v>#REF!</v>
      </c>
      <c r="G40" s="92" t="e">
        <f>Budsjett!#REF!</f>
        <v>#REF!</v>
      </c>
      <c r="H40" s="92" t="e">
        <f>Budsjett!#REF!</f>
        <v>#REF!</v>
      </c>
      <c r="I40" s="92" t="e">
        <f>Budsjett!#REF!</f>
        <v>#REF!</v>
      </c>
      <c r="J40" s="92" t="e">
        <f>Budsjett!#REF!</f>
        <v>#REF!</v>
      </c>
      <c r="K40" s="92" t="e">
        <f>Budsjett!#REF!</f>
        <v>#REF!</v>
      </c>
      <c r="L40" s="92" t="e">
        <f>Budsjett!#REF!</f>
        <v>#REF!</v>
      </c>
      <c r="M40" s="97" t="e">
        <f t="shared" si="16"/>
        <v>#REF!</v>
      </c>
      <c r="N40" s="92" t="e">
        <f t="shared" ref="N40:N41" si="19">SUM(C40:L40)</f>
        <v>#REF!</v>
      </c>
    </row>
    <row r="41" spans="2:14" x14ac:dyDescent="0.2">
      <c r="B41" s="315" t="s">
        <v>170</v>
      </c>
      <c r="C41" s="92" t="e">
        <f>-(Budsjett!#REF!+Budsjett!#REF!+Budsjett!#REF!+Budsjett!#REF!)</f>
        <v>#REF!</v>
      </c>
      <c r="D41" s="92" t="e">
        <f>-(Budsjett!#REF!+Budsjett!#REF!+Budsjett!#REF!+Budsjett!#REF!)</f>
        <v>#REF!</v>
      </c>
      <c r="E41" s="92" t="e">
        <f>-(Budsjett!#REF!+Budsjett!#REF!+Budsjett!#REF!+Budsjett!#REF!)</f>
        <v>#REF!</v>
      </c>
      <c r="F41" s="92" t="e">
        <f>-(Budsjett!#REF!+Budsjett!#REF!+Budsjett!#REF!+Budsjett!#REF!)</f>
        <v>#REF!</v>
      </c>
      <c r="G41" s="92" t="e">
        <f>-(Budsjett!#REF!+Budsjett!#REF!+Budsjett!#REF!+Budsjett!#REF!)</f>
        <v>#REF!</v>
      </c>
      <c r="H41" s="92" t="e">
        <f>-(Budsjett!#REF!+Budsjett!#REF!+Budsjett!#REF!+Budsjett!#REF!)</f>
        <v>#REF!</v>
      </c>
      <c r="I41" s="92" t="e">
        <f>-(Budsjett!#REF!+Budsjett!#REF!+Budsjett!#REF!+Budsjett!#REF!)</f>
        <v>#REF!</v>
      </c>
      <c r="J41" s="92" t="e">
        <f>-(Budsjett!#REF!+Budsjett!#REF!+Budsjett!#REF!+Budsjett!#REF!)</f>
        <v>#REF!</v>
      </c>
      <c r="K41" s="92" t="e">
        <f>-(Budsjett!#REF!+Budsjett!#REF!+Budsjett!#REF!+Budsjett!#REF!)</f>
        <v>#REF!</v>
      </c>
      <c r="L41" s="92" t="e">
        <f>-(Budsjett!#REF!+Budsjett!#REF!+Budsjett!#REF!+Budsjett!#REF!)</f>
        <v>#REF!</v>
      </c>
      <c r="M41" s="97" t="e">
        <f t="shared" si="16"/>
        <v>#REF!</v>
      </c>
      <c r="N41" s="92" t="e">
        <f t="shared" si="19"/>
        <v>#REF!</v>
      </c>
    </row>
    <row r="42" spans="2:14" ht="15" x14ac:dyDescent="0.25">
      <c r="B42" s="28" t="s">
        <v>184</v>
      </c>
      <c r="C42" s="93" t="e">
        <f>SUM(C38:C41)</f>
        <v>#REF!</v>
      </c>
      <c r="D42" s="93" t="e">
        <f t="shared" ref="D42:M42" si="20">SUM(D38:D41)</f>
        <v>#REF!</v>
      </c>
      <c r="E42" s="93" t="e">
        <f t="shared" si="20"/>
        <v>#REF!</v>
      </c>
      <c r="F42" s="93" t="e">
        <f t="shared" si="20"/>
        <v>#REF!</v>
      </c>
      <c r="G42" s="93" t="e">
        <f t="shared" si="20"/>
        <v>#REF!</v>
      </c>
      <c r="H42" s="93" t="e">
        <f t="shared" si="20"/>
        <v>#REF!</v>
      </c>
      <c r="I42" s="93" t="e">
        <f t="shared" si="20"/>
        <v>#REF!</v>
      </c>
      <c r="J42" s="93" t="e">
        <f t="shared" si="20"/>
        <v>#REF!</v>
      </c>
      <c r="K42" s="93" t="e">
        <f t="shared" si="20"/>
        <v>#REF!</v>
      </c>
      <c r="L42" s="93" t="e">
        <f t="shared" si="20"/>
        <v>#REF!</v>
      </c>
      <c r="M42" s="93" t="e">
        <f t="shared" si="20"/>
        <v>#REF!</v>
      </c>
      <c r="N42" s="93" t="e">
        <f t="shared" ref="N42" si="21">SUM(N38:N41)</f>
        <v>#REF!</v>
      </c>
    </row>
    <row r="43" spans="2:14" x14ac:dyDescent="0.2">
      <c r="B43" s="95" t="s">
        <v>195</v>
      </c>
      <c r="C43" s="96" t="e">
        <f>C42-C26</f>
        <v>#REF!</v>
      </c>
      <c r="D43" s="96" t="e">
        <f t="shared" ref="D43:N43" si="22">D42-D26</f>
        <v>#REF!</v>
      </c>
      <c r="E43" s="96" t="e">
        <f t="shared" si="22"/>
        <v>#REF!</v>
      </c>
      <c r="F43" s="96" t="e">
        <f t="shared" si="22"/>
        <v>#REF!</v>
      </c>
      <c r="G43" s="96" t="e">
        <f t="shared" si="22"/>
        <v>#REF!</v>
      </c>
      <c r="H43" s="96" t="e">
        <f t="shared" si="22"/>
        <v>#REF!</v>
      </c>
      <c r="I43" s="96" t="e">
        <f t="shared" si="22"/>
        <v>#REF!</v>
      </c>
      <c r="J43" s="96" t="e">
        <f t="shared" si="22"/>
        <v>#REF!</v>
      </c>
      <c r="K43" s="96" t="e">
        <f t="shared" si="22"/>
        <v>#REF!</v>
      </c>
      <c r="L43" s="96" t="e">
        <f t="shared" si="22"/>
        <v>#REF!</v>
      </c>
      <c r="M43" s="96"/>
      <c r="N43" s="96" t="e">
        <f t="shared" si="22"/>
        <v>#REF!</v>
      </c>
    </row>
    <row r="47" spans="2:14" x14ac:dyDescent="0.2">
      <c r="B47" s="315"/>
      <c r="C47" s="96"/>
      <c r="D47" s="315"/>
      <c r="E47" s="315"/>
      <c r="F47" s="315"/>
      <c r="G47" s="315"/>
      <c r="H47" s="315"/>
      <c r="I47" s="315"/>
      <c r="J47" s="315"/>
      <c r="K47" s="315"/>
      <c r="L47" s="315"/>
      <c r="M47" s="315"/>
      <c r="N47" s="315"/>
    </row>
  </sheetData>
  <sheetProtection password="FF04" sheet="1" objects="1" scenarios="1"/>
  <pageMargins left="0.7" right="0.7" top="0.75" bottom="0.75" header="0.3" footer="0.3"/>
  <pageSetup paperSize="9" scale="50" orientation="portrait"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rgb="FFFFFF00"/>
    <pageSetUpPr fitToPage="1"/>
  </sheetPr>
  <dimension ref="B1:O29"/>
  <sheetViews>
    <sheetView showGridLines="0" topLeftCell="A16" zoomScale="85" zoomScaleNormal="85" workbookViewId="0">
      <selection activeCell="C23" sqref="C23:J25"/>
    </sheetView>
  </sheetViews>
  <sheetFormatPr baseColWidth="10" defaultColWidth="9.42578125" defaultRowHeight="15" x14ac:dyDescent="0.25"/>
  <cols>
    <col min="1" max="1" width="0.5703125" style="38" customWidth="1"/>
    <col min="2" max="2" width="30.5703125" style="38" customWidth="1"/>
    <col min="3" max="12" width="13.42578125" style="38" customWidth="1"/>
    <col min="13" max="13" width="14" style="38" bestFit="1" customWidth="1"/>
    <col min="14" max="14" width="9.42578125" style="38"/>
    <col min="15" max="15" width="9.5703125" style="38" bestFit="1" customWidth="1"/>
    <col min="16" max="16384" width="9.42578125" style="38"/>
  </cols>
  <sheetData>
    <row r="1" spans="2:13" s="71" customFormat="1" x14ac:dyDescent="0.25">
      <c r="B1" s="82" t="s">
        <v>105</v>
      </c>
      <c r="C1" s="83" t="e">
        <f>IF(#REF!="","",#REF!)</f>
        <v>#REF!</v>
      </c>
      <c r="D1" s="453"/>
      <c r="E1" s="453"/>
      <c r="F1" s="453"/>
      <c r="G1" s="447"/>
      <c r="H1" s="447"/>
      <c r="I1" s="76"/>
      <c r="J1" s="84" t="s">
        <v>196</v>
      </c>
      <c r="K1" s="75" t="e">
        <f>IF(#REF!="","na",#REF!)</f>
        <v>#REF!</v>
      </c>
      <c r="L1" s="447"/>
      <c r="M1" s="447" t="s">
        <v>197</v>
      </c>
    </row>
    <row r="2" spans="2:13" s="71" customFormat="1" x14ac:dyDescent="0.25">
      <c r="B2" s="81" t="s">
        <v>132</v>
      </c>
      <c r="C2" s="73" t="e">
        <f>IF(#REF!="","na",#REF!)</f>
        <v>#REF!</v>
      </c>
      <c r="D2" s="453"/>
      <c r="E2" s="482"/>
      <c r="F2" s="482"/>
      <c r="G2" s="447"/>
      <c r="H2" s="447"/>
      <c r="I2" s="76"/>
      <c r="J2" s="84" t="s">
        <v>198</v>
      </c>
      <c r="K2" s="75" t="e">
        <f>IF(#REF!="","na",#REF!)</f>
        <v>#REF!</v>
      </c>
      <c r="L2" s="447"/>
      <c r="M2" s="454"/>
    </row>
    <row r="3" spans="2:13" s="71" customFormat="1" x14ac:dyDescent="0.25">
      <c r="B3" s="81" t="s">
        <v>133</v>
      </c>
      <c r="C3" s="74" t="e">
        <f>IF(#REF!="","na",#REF!)</f>
        <v>#REF!</v>
      </c>
      <c r="D3" s="453"/>
      <c r="E3" s="482"/>
      <c r="F3" s="453"/>
      <c r="G3" s="447"/>
      <c r="H3" s="462"/>
      <c r="I3" s="484"/>
      <c r="J3" s="512" t="s">
        <v>199</v>
      </c>
      <c r="K3" s="487" t="e">
        <f>#REF!</f>
        <v>#REF!</v>
      </c>
      <c r="L3" s="447"/>
      <c r="M3" s="447"/>
    </row>
    <row r="4" spans="2:13" s="71" customFormat="1" x14ac:dyDescent="0.25">
      <c r="B4" s="81" t="s">
        <v>200</v>
      </c>
      <c r="C4" s="453" t="e">
        <f>#REF!</f>
        <v>#REF!</v>
      </c>
      <c r="D4" s="453"/>
      <c r="E4" s="482"/>
      <c r="F4" s="453"/>
      <c r="G4" s="447"/>
      <c r="H4" s="462"/>
      <c r="I4" s="447"/>
      <c r="J4" s="512" t="s">
        <v>201</v>
      </c>
      <c r="K4" s="487" t="e">
        <f>#REF!</f>
        <v>#REF!</v>
      </c>
      <c r="L4" s="447"/>
      <c r="M4" s="447"/>
    </row>
    <row r="5" spans="2:13" s="71" customFormat="1" x14ac:dyDescent="0.25">
      <c r="B5" s="462"/>
      <c r="C5" s="67"/>
      <c r="D5" s="447"/>
      <c r="E5" s="462"/>
      <c r="F5" s="447"/>
      <c r="G5" s="447"/>
      <c r="H5" s="447"/>
      <c r="I5" s="447"/>
      <c r="J5" s="447"/>
      <c r="K5" s="487" t="e">
        <f>#REF!</f>
        <v>#REF!</v>
      </c>
      <c r="L5" s="484"/>
      <c r="M5" s="447"/>
    </row>
    <row r="6" spans="2:13" x14ac:dyDescent="0.25">
      <c r="B6" s="462"/>
      <c r="C6" s="67"/>
      <c r="D6" s="447"/>
      <c r="E6" s="462"/>
      <c r="F6" s="447"/>
      <c r="G6" s="447"/>
      <c r="H6" s="447"/>
      <c r="I6" s="447"/>
      <c r="J6" s="447"/>
      <c r="K6" s="462"/>
      <c r="L6" s="447"/>
      <c r="M6" s="447"/>
    </row>
    <row r="7" spans="2:13" ht="30" x14ac:dyDescent="0.25">
      <c r="B7" s="80" t="s">
        <v>134</v>
      </c>
      <c r="C7" s="26">
        <f>Budsjett!D3</f>
        <v>2024</v>
      </c>
      <c r="D7" s="26">
        <f>Budsjett!E3</f>
        <v>2025</v>
      </c>
      <c r="E7" s="26">
        <f>Budsjett!F3</f>
        <v>2026</v>
      </c>
      <c r="F7" s="26" t="e">
        <f>Budsjett!#REF!</f>
        <v>#REF!</v>
      </c>
      <c r="G7" s="26" t="e">
        <f>Budsjett!#REF!</f>
        <v>#REF!</v>
      </c>
      <c r="H7" s="26" t="e">
        <f>Budsjett!#REF!</f>
        <v>#REF!</v>
      </c>
      <c r="I7" s="26" t="e">
        <f>Budsjett!#REF!</f>
        <v>#REF!</v>
      </c>
      <c r="J7" s="26" t="e">
        <f>Budsjett!#REF!</f>
        <v>#REF!</v>
      </c>
      <c r="K7" s="26" t="e">
        <f>Budsjett!#REF!</f>
        <v>#REF!</v>
      </c>
      <c r="L7" s="26" t="e">
        <f>Budsjett!#REF!</f>
        <v>#REF!</v>
      </c>
      <c r="M7" s="26" t="s">
        <v>202</v>
      </c>
    </row>
    <row r="8" spans="2:13" x14ac:dyDescent="0.25">
      <c r="B8" s="489" t="s">
        <v>90</v>
      </c>
      <c r="C8" s="32">
        <f>Budsjett!D42</f>
        <v>0</v>
      </c>
      <c r="D8" s="32">
        <f>Budsjett!E42</f>
        <v>0</v>
      </c>
      <c r="E8" s="32">
        <f>Budsjett!F42</f>
        <v>0</v>
      </c>
      <c r="F8" s="32" t="e">
        <f>Budsjett!#REF!</f>
        <v>#REF!</v>
      </c>
      <c r="G8" s="32" t="e">
        <f>Budsjett!#REF!</f>
        <v>#REF!</v>
      </c>
      <c r="H8" s="32" t="e">
        <f>Budsjett!#REF!</f>
        <v>#REF!</v>
      </c>
      <c r="I8" s="32" t="e">
        <f>Budsjett!#REF!</f>
        <v>#REF!</v>
      </c>
      <c r="J8" s="32" t="e">
        <f>Budsjett!#REF!</f>
        <v>#REF!</v>
      </c>
      <c r="K8" s="32" t="e">
        <f>Budsjett!#REF!</f>
        <v>#REF!</v>
      </c>
      <c r="L8" s="32" t="e">
        <f>Budsjett!#REF!</f>
        <v>#REF!</v>
      </c>
      <c r="M8" s="31" t="e">
        <f t="shared" ref="M8:M15" si="0">SUM(C8:L8)</f>
        <v>#REF!</v>
      </c>
    </row>
    <row r="9" spans="2:13" x14ac:dyDescent="0.25">
      <c r="B9" s="489" t="s">
        <v>137</v>
      </c>
      <c r="C9" s="32" t="e">
        <f>Budsjett!#REF!</f>
        <v>#REF!</v>
      </c>
      <c r="D9" s="32" t="e">
        <f>Budsjett!#REF!</f>
        <v>#REF!</v>
      </c>
      <c r="E9" s="32" t="e">
        <f>Budsjett!#REF!</f>
        <v>#REF!</v>
      </c>
      <c r="F9" s="32" t="e">
        <f>Budsjett!#REF!</f>
        <v>#REF!</v>
      </c>
      <c r="G9" s="32" t="e">
        <f>Budsjett!#REF!</f>
        <v>#REF!</v>
      </c>
      <c r="H9" s="32" t="e">
        <f>Budsjett!#REF!</f>
        <v>#REF!</v>
      </c>
      <c r="I9" s="32" t="e">
        <f>Budsjett!#REF!</f>
        <v>#REF!</v>
      </c>
      <c r="J9" s="32" t="e">
        <f>Budsjett!#REF!</f>
        <v>#REF!</v>
      </c>
      <c r="K9" s="32" t="e">
        <f>Budsjett!#REF!</f>
        <v>#REF!</v>
      </c>
      <c r="L9" s="32" t="e">
        <f>Budsjett!#REF!</f>
        <v>#REF!</v>
      </c>
      <c r="M9" s="31" t="e">
        <f t="shared" si="0"/>
        <v>#REF!</v>
      </c>
    </row>
    <row r="10" spans="2:13" x14ac:dyDescent="0.25">
      <c r="B10" s="489" t="s">
        <v>91</v>
      </c>
      <c r="C10" s="32">
        <f>Budsjett!D43</f>
        <v>0</v>
      </c>
      <c r="D10" s="32">
        <f>Budsjett!E43</f>
        <v>0</v>
      </c>
      <c r="E10" s="32">
        <f>Budsjett!F43</f>
        <v>0</v>
      </c>
      <c r="F10" s="32" t="e">
        <f>Budsjett!#REF!</f>
        <v>#REF!</v>
      </c>
      <c r="G10" s="32" t="e">
        <f>Budsjett!#REF!</f>
        <v>#REF!</v>
      </c>
      <c r="H10" s="32" t="e">
        <f>Budsjett!#REF!</f>
        <v>#REF!</v>
      </c>
      <c r="I10" s="32" t="e">
        <f>Budsjett!#REF!</f>
        <v>#REF!</v>
      </c>
      <c r="J10" s="32" t="e">
        <f>Budsjett!#REF!</f>
        <v>#REF!</v>
      </c>
      <c r="K10" s="32" t="e">
        <f>Budsjett!#REF!</f>
        <v>#REF!</v>
      </c>
      <c r="L10" s="32" t="e">
        <f>Budsjett!#REF!</f>
        <v>#REF!</v>
      </c>
      <c r="M10" s="31" t="e">
        <f t="shared" si="0"/>
        <v>#REF!</v>
      </c>
    </row>
    <row r="11" spans="2:13" x14ac:dyDescent="0.25">
      <c r="B11" s="28" t="s">
        <v>203</v>
      </c>
      <c r="C11" s="29" t="e">
        <f>SUM(C8:C10)</f>
        <v>#REF!</v>
      </c>
      <c r="D11" s="29" t="e">
        <f t="shared" ref="D11:L11" si="1">SUM(D8:D10)</f>
        <v>#REF!</v>
      </c>
      <c r="E11" s="29" t="e">
        <f t="shared" si="1"/>
        <v>#REF!</v>
      </c>
      <c r="F11" s="29" t="e">
        <f t="shared" si="1"/>
        <v>#REF!</v>
      </c>
      <c r="G11" s="29" t="e">
        <f t="shared" si="1"/>
        <v>#REF!</v>
      </c>
      <c r="H11" s="29" t="e">
        <f t="shared" si="1"/>
        <v>#REF!</v>
      </c>
      <c r="I11" s="29" t="e">
        <f t="shared" si="1"/>
        <v>#REF!</v>
      </c>
      <c r="J11" s="29" t="e">
        <f t="shared" si="1"/>
        <v>#REF!</v>
      </c>
      <c r="K11" s="29" t="e">
        <f t="shared" si="1"/>
        <v>#REF!</v>
      </c>
      <c r="L11" s="29" t="e">
        <f t="shared" si="1"/>
        <v>#REF!</v>
      </c>
      <c r="M11" s="29" t="e">
        <f t="shared" si="0"/>
        <v>#REF!</v>
      </c>
    </row>
    <row r="12" spans="2:13" x14ac:dyDescent="0.25">
      <c r="B12" s="489" t="s">
        <v>139</v>
      </c>
      <c r="C12" s="32" t="e">
        <f>Budsjett!AO11+Budsjett!AO33+Budsjett!#REF!</f>
        <v>#REF!</v>
      </c>
      <c r="D12" s="32" t="e">
        <f>Budsjett!AP11+Budsjett!AP33+Budsjett!#REF!</f>
        <v>#REF!</v>
      </c>
      <c r="E12" s="32" t="e">
        <f>Budsjett!AQ11+Budsjett!AQ33+Budsjett!#REF!</f>
        <v>#REF!</v>
      </c>
      <c r="F12" s="32" t="e">
        <f>Budsjett!#REF!+Budsjett!#REF!+Budsjett!#REF!</f>
        <v>#REF!</v>
      </c>
      <c r="G12" s="32" t="e">
        <f>Budsjett!#REF!+Budsjett!#REF!+Budsjett!#REF!</f>
        <v>#REF!</v>
      </c>
      <c r="H12" s="32" t="e">
        <f>Budsjett!#REF!+Budsjett!#REF!+Budsjett!#REF!</f>
        <v>#REF!</v>
      </c>
      <c r="I12" s="32" t="e">
        <f>Budsjett!#REF!+Budsjett!#REF!+Budsjett!#REF!</f>
        <v>#REF!</v>
      </c>
      <c r="J12" s="32" t="e">
        <f>Budsjett!#REF!+Budsjett!#REF!+Budsjett!#REF!</f>
        <v>#REF!</v>
      </c>
      <c r="K12" s="32" t="e">
        <f>Budsjett!#REF!+Budsjett!#REF!+Budsjett!#REF!</f>
        <v>#REF!</v>
      </c>
      <c r="L12" s="32" t="e">
        <f>Budsjett!#REF!+Budsjett!#REF!+Budsjett!#REF!</f>
        <v>#REF!</v>
      </c>
      <c r="M12" s="31" t="e">
        <f t="shared" si="0"/>
        <v>#REF!</v>
      </c>
    </row>
    <row r="13" spans="2:13" x14ac:dyDescent="0.25">
      <c r="B13" s="489" t="s">
        <v>204</v>
      </c>
      <c r="C13" s="32">
        <f>Budsjett!AO19+Budsjett!AO27</f>
        <v>0</v>
      </c>
      <c r="D13" s="32">
        <f>Budsjett!AP19+Budsjett!AP27</f>
        <v>0</v>
      </c>
      <c r="E13" s="32">
        <f>Budsjett!AQ19+Budsjett!AQ27</f>
        <v>0</v>
      </c>
      <c r="F13" s="32" t="e">
        <f>Budsjett!#REF!+Budsjett!#REF!</f>
        <v>#REF!</v>
      </c>
      <c r="G13" s="32" t="e">
        <f>Budsjett!#REF!+Budsjett!#REF!</f>
        <v>#REF!</v>
      </c>
      <c r="H13" s="32" t="e">
        <f>Budsjett!#REF!+Budsjett!#REF!</f>
        <v>#REF!</v>
      </c>
      <c r="I13" s="32" t="e">
        <f>Budsjett!#REF!+Budsjett!#REF!</f>
        <v>#REF!</v>
      </c>
      <c r="J13" s="32" t="e">
        <f>Budsjett!#REF!+Budsjett!#REF!</f>
        <v>#REF!</v>
      </c>
      <c r="K13" s="32" t="e">
        <f>Budsjett!#REF!+Budsjett!#REF!</f>
        <v>#REF!</v>
      </c>
      <c r="L13" s="32" t="e">
        <f>Budsjett!#REF!+Budsjett!#REF!</f>
        <v>#REF!</v>
      </c>
      <c r="M13" s="31" t="e">
        <f t="shared" si="0"/>
        <v>#REF!</v>
      </c>
    </row>
    <row r="14" spans="2:13" x14ac:dyDescent="0.25">
      <c r="B14" s="489" t="s">
        <v>53</v>
      </c>
      <c r="C14" s="32">
        <f>Budsjett!BC34+Budsjett!BJ34</f>
        <v>0</v>
      </c>
      <c r="D14" s="32">
        <f>Budsjett!BD34+Budsjett!BK34</f>
        <v>0</v>
      </c>
      <c r="E14" s="32">
        <f>Budsjett!BE34+Budsjett!BL34</f>
        <v>0</v>
      </c>
      <c r="F14" s="32" t="e">
        <f>Budsjett!#REF!+Budsjett!#REF!</f>
        <v>#REF!</v>
      </c>
      <c r="G14" s="32" t="e">
        <f>Budsjett!#REF!+Budsjett!#REF!</f>
        <v>#REF!</v>
      </c>
      <c r="H14" s="32" t="e">
        <f>Budsjett!#REF!+Budsjett!#REF!</f>
        <v>#REF!</v>
      </c>
      <c r="I14" s="32" t="e">
        <f>Budsjett!#REF!+Budsjett!#REF!</f>
        <v>#REF!</v>
      </c>
      <c r="J14" s="32" t="e">
        <f>Budsjett!#REF!+Budsjett!#REF!</f>
        <v>#REF!</v>
      </c>
      <c r="K14" s="32" t="e">
        <f>Budsjett!#REF!+Budsjett!#REF!</f>
        <v>#REF!</v>
      </c>
      <c r="L14" s="32" t="e">
        <f>Budsjett!#REF!+Budsjett!#REF!</f>
        <v>#REF!</v>
      </c>
      <c r="M14" s="31" t="e">
        <f t="shared" si="0"/>
        <v>#REF!</v>
      </c>
    </row>
    <row r="15" spans="2:13" x14ac:dyDescent="0.25">
      <c r="B15" s="489" t="s">
        <v>205</v>
      </c>
      <c r="C15" s="32" t="e">
        <f>Budsjett!#REF!</f>
        <v>#REF!</v>
      </c>
      <c r="D15" s="32" t="e">
        <f>Budsjett!#REF!</f>
        <v>#REF!</v>
      </c>
      <c r="E15" s="32" t="e">
        <f>Budsjett!#REF!</f>
        <v>#REF!</v>
      </c>
      <c r="F15" s="32" t="e">
        <f>Budsjett!#REF!</f>
        <v>#REF!</v>
      </c>
      <c r="G15" s="32" t="e">
        <f>Budsjett!#REF!</f>
        <v>#REF!</v>
      </c>
      <c r="H15" s="32" t="e">
        <f>Budsjett!#REF!</f>
        <v>#REF!</v>
      </c>
      <c r="I15" s="32" t="e">
        <f>Budsjett!#REF!</f>
        <v>#REF!</v>
      </c>
      <c r="J15" s="32" t="e">
        <f>Budsjett!#REF!</f>
        <v>#REF!</v>
      </c>
      <c r="K15" s="32" t="e">
        <f>Budsjett!#REF!</f>
        <v>#REF!</v>
      </c>
      <c r="L15" s="32" t="e">
        <f>Budsjett!#REF!</f>
        <v>#REF!</v>
      </c>
      <c r="M15" s="31" t="e">
        <f t="shared" si="0"/>
        <v>#REF!</v>
      </c>
    </row>
    <row r="16" spans="2:13" x14ac:dyDescent="0.25">
      <c r="B16" s="489" t="s">
        <v>113</v>
      </c>
      <c r="C16" s="32" t="e">
        <f>Budsjett!#REF!+Budsjett!#REF!</f>
        <v>#REF!</v>
      </c>
      <c r="D16" s="32" t="e">
        <f>Budsjett!#REF!+Budsjett!#REF!</f>
        <v>#REF!</v>
      </c>
      <c r="E16" s="32" t="e">
        <f>Budsjett!#REF!+Budsjett!#REF!</f>
        <v>#REF!</v>
      </c>
      <c r="F16" s="32" t="e">
        <f>Budsjett!#REF!+Budsjett!#REF!</f>
        <v>#REF!</v>
      </c>
      <c r="G16" s="32" t="e">
        <f>Budsjett!#REF!+Budsjett!#REF!</f>
        <v>#REF!</v>
      </c>
      <c r="H16" s="32" t="e">
        <f>Budsjett!#REF!+Budsjett!#REF!</f>
        <v>#REF!</v>
      </c>
      <c r="I16" s="32" t="e">
        <f>Budsjett!#REF!+Budsjett!#REF!</f>
        <v>#REF!</v>
      </c>
      <c r="J16" s="32" t="e">
        <f>Budsjett!#REF!+Budsjett!#REF!</f>
        <v>#REF!</v>
      </c>
      <c r="K16" s="32" t="e">
        <f>Budsjett!#REF!+Budsjett!#REF!</f>
        <v>#REF!</v>
      </c>
      <c r="L16" s="32" t="e">
        <f>Budsjett!#REF!+Budsjett!#REF!</f>
        <v>#REF!</v>
      </c>
      <c r="M16" s="31" t="e">
        <f t="shared" ref="M16:M18" si="2">SUM(C16:L16)</f>
        <v>#REF!</v>
      </c>
    </row>
    <row r="17" spans="2:15" x14ac:dyDescent="0.25">
      <c r="B17" s="489" t="s">
        <v>206</v>
      </c>
      <c r="C17" s="32" t="e">
        <f>Budsjett!#REF!+Budsjett!D38+Budsjett!#REF!+Budsjett!#REF!+Budsjett!#REF!</f>
        <v>#REF!</v>
      </c>
      <c r="D17" s="32" t="e">
        <f>Budsjett!E38+Budsjett!E39+Budsjett!#REF!+Budsjett!#REF!+Budsjett!#REF!</f>
        <v>#REF!</v>
      </c>
      <c r="E17" s="32" t="e">
        <f>Budsjett!F38+Budsjett!F39+Budsjett!#REF!+Budsjett!#REF!+Budsjett!#REF!</f>
        <v>#REF!</v>
      </c>
      <c r="F17" s="32" t="e">
        <f>Budsjett!#REF!+Budsjett!#REF!+Budsjett!#REF!+Budsjett!#REF!+Budsjett!#REF!</f>
        <v>#REF!</v>
      </c>
      <c r="G17" s="32" t="e">
        <f>Budsjett!#REF!+Budsjett!#REF!+Budsjett!#REF!+Budsjett!#REF!+Budsjett!#REF!</f>
        <v>#REF!</v>
      </c>
      <c r="H17" s="32" t="e">
        <f>Budsjett!#REF!+Budsjett!#REF!+Budsjett!#REF!+Budsjett!#REF!+Budsjett!#REF!</f>
        <v>#REF!</v>
      </c>
      <c r="I17" s="32" t="e">
        <f>Budsjett!#REF!+Budsjett!#REF!+Budsjett!#REF!+Budsjett!#REF!+Budsjett!#REF!</f>
        <v>#REF!</v>
      </c>
      <c r="J17" s="32" t="e">
        <f>Budsjett!#REF!+Budsjett!#REF!+Budsjett!#REF!+Budsjett!#REF!+Budsjett!#REF!</f>
        <v>#REF!</v>
      </c>
      <c r="K17" s="32" t="e">
        <f>Budsjett!#REF!+Budsjett!#REF!+Budsjett!#REF!+Budsjett!#REF!+Budsjett!#REF!</f>
        <v>#REF!</v>
      </c>
      <c r="L17" s="32" t="e">
        <f>Budsjett!#REF!+Budsjett!#REF!+Budsjett!#REF!+Budsjett!#REF!+Budsjett!#REF!</f>
        <v>#REF!</v>
      </c>
      <c r="M17" s="31" t="e">
        <f t="shared" si="2"/>
        <v>#REF!</v>
      </c>
      <c r="N17" s="447"/>
      <c r="O17" s="447"/>
    </row>
    <row r="18" spans="2:15" x14ac:dyDescent="0.25">
      <c r="B18" s="28" t="s">
        <v>92</v>
      </c>
      <c r="C18" s="29" t="e">
        <f t="shared" ref="C18:L18" si="3">SUM(C12:C17)</f>
        <v>#REF!</v>
      </c>
      <c r="D18" s="29" t="e">
        <f t="shared" si="3"/>
        <v>#REF!</v>
      </c>
      <c r="E18" s="29" t="e">
        <f t="shared" si="3"/>
        <v>#REF!</v>
      </c>
      <c r="F18" s="29" t="e">
        <f t="shared" si="3"/>
        <v>#REF!</v>
      </c>
      <c r="G18" s="29" t="e">
        <f t="shared" si="3"/>
        <v>#REF!</v>
      </c>
      <c r="H18" s="29" t="e">
        <f t="shared" si="3"/>
        <v>#REF!</v>
      </c>
      <c r="I18" s="29" t="e">
        <f t="shared" si="3"/>
        <v>#REF!</v>
      </c>
      <c r="J18" s="29" t="e">
        <f t="shared" si="3"/>
        <v>#REF!</v>
      </c>
      <c r="K18" s="29" t="e">
        <f t="shared" si="3"/>
        <v>#REF!</v>
      </c>
      <c r="L18" s="29" t="e">
        <f t="shared" si="3"/>
        <v>#REF!</v>
      </c>
      <c r="M18" s="29" t="e">
        <f t="shared" si="2"/>
        <v>#REF!</v>
      </c>
      <c r="N18" s="447"/>
      <c r="O18" s="447"/>
    </row>
    <row r="19" spans="2:15" x14ac:dyDescent="0.25">
      <c r="B19" s="28" t="s">
        <v>153</v>
      </c>
      <c r="C19" s="29" t="e">
        <f t="shared" ref="C19:M19" si="4">C18+C11</f>
        <v>#REF!</v>
      </c>
      <c r="D19" s="29" t="e">
        <f t="shared" si="4"/>
        <v>#REF!</v>
      </c>
      <c r="E19" s="29" t="e">
        <f t="shared" si="4"/>
        <v>#REF!</v>
      </c>
      <c r="F19" s="29" t="e">
        <f t="shared" si="4"/>
        <v>#REF!</v>
      </c>
      <c r="G19" s="29" t="e">
        <f t="shared" si="4"/>
        <v>#REF!</v>
      </c>
      <c r="H19" s="29" t="e">
        <f t="shared" si="4"/>
        <v>#REF!</v>
      </c>
      <c r="I19" s="29" t="e">
        <f t="shared" si="4"/>
        <v>#REF!</v>
      </c>
      <c r="J19" s="29" t="e">
        <f t="shared" si="4"/>
        <v>#REF!</v>
      </c>
      <c r="K19" s="29" t="e">
        <f t="shared" si="4"/>
        <v>#REF!</v>
      </c>
      <c r="L19" s="29" t="e">
        <f t="shared" si="4"/>
        <v>#REF!</v>
      </c>
      <c r="M19" s="29" t="e">
        <f t="shared" si="4"/>
        <v>#REF!</v>
      </c>
      <c r="N19" s="447"/>
      <c r="O19" s="447"/>
    </row>
    <row r="21" spans="2:15" x14ac:dyDescent="0.25">
      <c r="B21" s="27" t="s">
        <v>155</v>
      </c>
      <c r="C21" s="30" t="e">
        <f>C13+C14+C10+C16</f>
        <v>#REF!</v>
      </c>
      <c r="D21" s="30" t="e">
        <f t="shared" ref="D21:M21" si="5">D13+D14+D10+D16</f>
        <v>#REF!</v>
      </c>
      <c r="E21" s="30" t="e">
        <f t="shared" si="5"/>
        <v>#REF!</v>
      </c>
      <c r="F21" s="30" t="e">
        <f t="shared" si="5"/>
        <v>#REF!</v>
      </c>
      <c r="G21" s="30" t="e">
        <f t="shared" si="5"/>
        <v>#REF!</v>
      </c>
      <c r="H21" s="30" t="e">
        <f t="shared" si="5"/>
        <v>#REF!</v>
      </c>
      <c r="I21" s="30" t="e">
        <f t="shared" si="5"/>
        <v>#REF!</v>
      </c>
      <c r="J21" s="30" t="e">
        <f t="shared" si="5"/>
        <v>#REF!</v>
      </c>
      <c r="K21" s="30" t="e">
        <f t="shared" si="5"/>
        <v>#REF!</v>
      </c>
      <c r="L21" s="30" t="e">
        <f t="shared" si="5"/>
        <v>#REF!</v>
      </c>
      <c r="M21" s="30" t="e">
        <f t="shared" si="5"/>
        <v>#REF!</v>
      </c>
      <c r="N21" s="490"/>
      <c r="O21" s="447"/>
    </row>
    <row r="22" spans="2:15" x14ac:dyDescent="0.25">
      <c r="B22" s="18"/>
      <c r="C22" s="18"/>
      <c r="D22" s="447"/>
      <c r="E22" s="447"/>
      <c r="F22" s="447"/>
      <c r="G22" s="447"/>
      <c r="H22" s="447"/>
      <c r="I22" s="447"/>
      <c r="J22" s="447"/>
      <c r="K22" s="447"/>
      <c r="L22" s="447"/>
      <c r="M22" s="447"/>
      <c r="N22" s="447"/>
      <c r="O22" s="447"/>
    </row>
    <row r="23" spans="2:15" x14ac:dyDescent="0.25">
      <c r="B23" s="531" t="s">
        <v>156</v>
      </c>
      <c r="C23" s="540" t="e">
        <f>#REF!</f>
        <v>#REF!</v>
      </c>
      <c r="D23" s="541"/>
      <c r="E23" s="541"/>
      <c r="F23" s="541"/>
      <c r="G23" s="541"/>
      <c r="H23" s="541"/>
      <c r="I23" s="541"/>
      <c r="J23" s="542"/>
      <c r="K23" s="491"/>
      <c r="L23" s="492" t="s">
        <v>157</v>
      </c>
      <c r="M23" s="494">
        <f>Budsjett!D47</f>
        <v>0</v>
      </c>
      <c r="N23" s="447"/>
      <c r="O23" s="447"/>
    </row>
    <row r="24" spans="2:15" x14ac:dyDescent="0.25">
      <c r="B24" s="532"/>
      <c r="C24" s="543"/>
      <c r="D24" s="544"/>
      <c r="E24" s="544"/>
      <c r="F24" s="544"/>
      <c r="G24" s="544"/>
      <c r="H24" s="544"/>
      <c r="I24" s="544"/>
      <c r="J24" s="545"/>
      <c r="K24" s="491"/>
      <c r="L24" s="492" t="s">
        <v>158</v>
      </c>
      <c r="M24" s="494">
        <f>Budsjett!D48</f>
        <v>0</v>
      </c>
      <c r="N24" s="447"/>
      <c r="O24" s="447"/>
    </row>
    <row r="25" spans="2:15" ht="15" customHeight="1" x14ac:dyDescent="0.25">
      <c r="B25" s="533"/>
      <c r="C25" s="546"/>
      <c r="D25" s="547"/>
      <c r="E25" s="547"/>
      <c r="F25" s="547"/>
      <c r="G25" s="547"/>
      <c r="H25" s="547"/>
      <c r="I25" s="547"/>
      <c r="J25" s="548"/>
      <c r="K25" s="491"/>
      <c r="L25" s="492" t="s">
        <v>159</v>
      </c>
      <c r="M25" s="495">
        <f>IFERROR(-M10/SUM(M18:M18),0)</f>
        <v>0</v>
      </c>
      <c r="N25" s="126"/>
      <c r="O25" s="496"/>
    </row>
    <row r="26" spans="2:15" x14ac:dyDescent="0.25">
      <c r="B26" s="40" t="s">
        <v>160</v>
      </c>
      <c r="C26" s="447"/>
      <c r="D26" s="497"/>
      <c r="E26" s="447"/>
      <c r="F26" s="497"/>
      <c r="G26" s="497"/>
      <c r="H26" s="497"/>
      <c r="I26" s="497"/>
      <c r="J26" s="498"/>
      <c r="K26" s="462"/>
      <c r="L26" s="462"/>
      <c r="M26" s="462"/>
      <c r="N26" s="447"/>
      <c r="O26" s="496"/>
    </row>
    <row r="27" spans="2:15" ht="36" customHeight="1" x14ac:dyDescent="0.25">
      <c r="B27" s="529"/>
      <c r="C27" s="530"/>
      <c r="D27" s="499"/>
      <c r="E27" s="500"/>
      <c r="F27" s="501"/>
      <c r="G27" s="501"/>
      <c r="H27" s="501"/>
      <c r="I27" s="502"/>
      <c r="J27" s="499"/>
      <c r="K27" s="462"/>
      <c r="L27" s="462"/>
      <c r="M27" s="462"/>
      <c r="N27" s="447"/>
      <c r="O27" s="447"/>
    </row>
    <row r="28" spans="2:15" x14ac:dyDescent="0.25">
      <c r="B28" s="503" t="s">
        <v>161</v>
      </c>
      <c r="C28" s="504"/>
      <c r="D28" s="499" t="s">
        <v>162</v>
      </c>
      <c r="E28" s="505" t="s">
        <v>163</v>
      </c>
      <c r="F28" s="506"/>
      <c r="G28" s="507"/>
      <c r="H28" s="507"/>
      <c r="I28" s="508"/>
      <c r="J28" s="499" t="s">
        <v>162</v>
      </c>
      <c r="K28" s="462"/>
      <c r="L28" s="462"/>
      <c r="M28" s="462"/>
      <c r="N28" s="447"/>
      <c r="O28" s="447"/>
    </row>
    <row r="29" spans="2:15" x14ac:dyDescent="0.25">
      <c r="B29" s="503" t="e">
        <f>#REF!</f>
        <v>#REF!</v>
      </c>
      <c r="C29" s="504"/>
      <c r="D29" s="447"/>
      <c r="E29" s="510" t="e">
        <f>#REF!</f>
        <v>#REF!</v>
      </c>
      <c r="F29" s="498"/>
      <c r="G29" s="498"/>
      <c r="H29" s="498"/>
      <c r="I29" s="511"/>
      <c r="J29" s="499"/>
      <c r="K29" s="447"/>
      <c r="L29" s="447"/>
      <c r="M29" s="447"/>
      <c r="N29" s="447"/>
      <c r="O29" s="447"/>
    </row>
  </sheetData>
  <sheetProtection password="FF04" sheet="1" objects="1" scenarios="1"/>
  <mergeCells count="3">
    <mergeCell ref="B23:B25"/>
    <mergeCell ref="C23:J25"/>
    <mergeCell ref="B27:C27"/>
  </mergeCells>
  <conditionalFormatting sqref="M2">
    <cfRule type="expression" dxfId="55" priority="1" stopIfTrue="1">
      <formula>#REF!="NEI"</formula>
    </cfRule>
  </conditionalFormatting>
  <pageMargins left="0.43" right="0.22" top="0.35" bottom="0.36" header="0.31496062992125984" footer="0.23622047244094491"/>
  <pageSetup paperSize="9" scale="80" fitToHeight="0" orientation="landscape" r:id="rId1"/>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rgb="FFFFFF00"/>
  </sheetPr>
  <dimension ref="B1:Q39"/>
  <sheetViews>
    <sheetView showGridLines="0" zoomScaleNormal="100" workbookViewId="0">
      <selection activeCell="E23" sqref="E23"/>
    </sheetView>
  </sheetViews>
  <sheetFormatPr baseColWidth="10" defaultColWidth="9.42578125" defaultRowHeight="15" x14ac:dyDescent="0.25"/>
  <cols>
    <col min="1" max="1" width="1.5703125" style="118" customWidth="1"/>
    <col min="2" max="2" width="48.5703125" style="118" customWidth="1"/>
    <col min="3" max="6" width="10.5703125" style="118" customWidth="1"/>
    <col min="7" max="7" width="12.5703125" style="118" customWidth="1"/>
    <col min="8" max="13" width="10.5703125" style="118" customWidth="1"/>
    <col min="14" max="14" width="8.42578125" style="118" bestFit="1" customWidth="1"/>
    <col min="15" max="15" width="6.42578125" style="118" customWidth="1"/>
    <col min="16" max="16" width="10.5703125" style="118" customWidth="1"/>
    <col min="17" max="16384" width="9.42578125" style="118"/>
  </cols>
  <sheetData>
    <row r="1" spans="2:13" x14ac:dyDescent="0.25">
      <c r="B1" s="117" t="s">
        <v>207</v>
      </c>
    </row>
    <row r="3" spans="2:13" x14ac:dyDescent="0.25">
      <c r="B3" s="118" t="s">
        <v>208</v>
      </c>
      <c r="C3" s="472">
        <v>7.5</v>
      </c>
      <c r="E3" s="124" t="s">
        <v>209</v>
      </c>
      <c r="G3" s="132"/>
    </row>
    <row r="4" spans="2:13" x14ac:dyDescent="0.25">
      <c r="G4" s="132"/>
    </row>
    <row r="5" spans="2:13" x14ac:dyDescent="0.25">
      <c r="B5" s="127" t="s">
        <v>210</v>
      </c>
      <c r="G5" s="132"/>
    </row>
    <row r="6" spans="2:13" x14ac:dyDescent="0.25">
      <c r="B6" s="78"/>
    </row>
    <row r="7" spans="2:13" x14ac:dyDescent="0.25">
      <c r="B7" s="119" t="s">
        <v>211</v>
      </c>
      <c r="C7" s="120">
        <f>Budsjett!D3</f>
        <v>2024</v>
      </c>
      <c r="D7" s="120">
        <f>Budsjett!E3</f>
        <v>2025</v>
      </c>
      <c r="E7" s="120">
        <f>Budsjett!F3</f>
        <v>2026</v>
      </c>
      <c r="F7" s="120" t="e">
        <f>Budsjett!#REF!</f>
        <v>#REF!</v>
      </c>
      <c r="G7" s="120" t="e">
        <f>Budsjett!#REF!</f>
        <v>#REF!</v>
      </c>
      <c r="H7" s="120" t="e">
        <f>Budsjett!#REF!</f>
        <v>#REF!</v>
      </c>
      <c r="I7" s="120" t="e">
        <f>Budsjett!#REF!</f>
        <v>#REF!</v>
      </c>
      <c r="J7" s="120" t="e">
        <f>Budsjett!#REF!</f>
        <v>#REF!</v>
      </c>
      <c r="K7" s="120" t="e">
        <f>Budsjett!#REF!</f>
        <v>#REF!</v>
      </c>
      <c r="L7" s="120" t="e">
        <f>Budsjett!#REF!</f>
        <v>#REF!</v>
      </c>
      <c r="M7" s="120" t="s">
        <v>66</v>
      </c>
    </row>
    <row r="8" spans="2:13" x14ac:dyDescent="0.25">
      <c r="B8" s="118" t="s">
        <v>212</v>
      </c>
      <c r="C8" s="121" t="e">
        <f>SUM(Budsjett!#REF!+Budsjett!#REF!)/$C$3</f>
        <v>#REF!</v>
      </c>
      <c r="D8" s="121" t="e">
        <f>SUM(Budsjett!#REF!+Budsjett!#REF!)/$C$3</f>
        <v>#REF!</v>
      </c>
      <c r="E8" s="121" t="e">
        <f>SUM(Budsjett!#REF!+Budsjett!#REF!)/$C$3</f>
        <v>#REF!</v>
      </c>
      <c r="F8" s="121" t="e">
        <f>SUM(Budsjett!#REF!+Budsjett!#REF!)/$C$3</f>
        <v>#REF!</v>
      </c>
      <c r="G8" s="121" t="e">
        <f>SUM(Budsjett!#REF!+Budsjett!#REF!)/$C$3</f>
        <v>#REF!</v>
      </c>
      <c r="H8" s="121" t="e">
        <f>SUM(Budsjett!#REF!+Budsjett!#REF!)/$C$3</f>
        <v>#REF!</v>
      </c>
      <c r="I8" s="121" t="e">
        <f>SUM(Budsjett!#REF!+Budsjett!#REF!)/$C$3</f>
        <v>#REF!</v>
      </c>
      <c r="J8" s="121" t="e">
        <f>SUM(Budsjett!#REF!+Budsjett!#REF!)/$C$3</f>
        <v>#REF!</v>
      </c>
      <c r="K8" s="121" t="e">
        <f>SUM(Budsjett!#REF!+Budsjett!#REF!)/$C$3</f>
        <v>#REF!</v>
      </c>
      <c r="L8" s="121" t="e">
        <f>SUM(Budsjett!#REF!+Budsjett!#REF!)/$C$3</f>
        <v>#REF!</v>
      </c>
      <c r="M8" s="121" t="e">
        <f>SUM(C8:L8)</f>
        <v>#REF!</v>
      </c>
    </row>
    <row r="9" spans="2:13" x14ac:dyDescent="0.25">
      <c r="B9" s="119" t="s">
        <v>213</v>
      </c>
      <c r="C9" s="120"/>
      <c r="D9" s="120"/>
      <c r="E9" s="120"/>
      <c r="F9" s="120"/>
      <c r="G9" s="120"/>
      <c r="H9" s="120"/>
      <c r="I9" s="120"/>
      <c r="J9" s="120"/>
      <c r="K9" s="120"/>
      <c r="L9" s="120"/>
      <c r="M9" s="120"/>
    </row>
    <row r="10" spans="2:13" x14ac:dyDescent="0.25">
      <c r="B10" s="118" t="s">
        <v>214</v>
      </c>
      <c r="C10" s="121" t="e">
        <f>SUM(Budsjett!#REF!+Budsjett!#REF!+Budsjett!#REF!+Budsjett!#REF!+Budsjett!#REF!)/$C$3</f>
        <v>#REF!</v>
      </c>
      <c r="D10" s="121" t="e">
        <f>SUM(Budsjett!#REF!+Budsjett!#REF!+Budsjett!#REF!+Budsjett!#REF!+Budsjett!#REF!)/$C$3</f>
        <v>#REF!</v>
      </c>
      <c r="E10" s="121" t="e">
        <f>SUM(Budsjett!#REF!+Budsjett!#REF!+Budsjett!#REF!+Budsjett!#REF!+Budsjett!#REF!)/$C$3</f>
        <v>#REF!</v>
      </c>
      <c r="F10" s="121" t="e">
        <f>SUM(Budsjett!#REF!+Budsjett!#REF!+Budsjett!#REF!+Budsjett!#REF!+Budsjett!#REF!)/$C$3</f>
        <v>#REF!</v>
      </c>
      <c r="G10" s="121" t="e">
        <f>SUM(Budsjett!#REF!+Budsjett!#REF!+Budsjett!#REF!+Budsjett!#REF!+Budsjett!#REF!)/$C$3</f>
        <v>#REF!</v>
      </c>
      <c r="H10" s="121" t="e">
        <f>SUM(Budsjett!#REF!+Budsjett!#REF!+Budsjett!#REF!+Budsjett!#REF!+Budsjett!#REF!)/$C$3</f>
        <v>#REF!</v>
      </c>
      <c r="I10" s="121" t="e">
        <f>SUM(Budsjett!#REF!+Budsjett!#REF!+Budsjett!#REF!+Budsjett!#REF!+Budsjett!#REF!)/$C$3</f>
        <v>#REF!</v>
      </c>
      <c r="J10" s="121" t="e">
        <f>SUM(Budsjett!#REF!+Budsjett!#REF!+Budsjett!#REF!+Budsjett!#REF!+Budsjett!#REF!)/$C$3</f>
        <v>#REF!</v>
      </c>
      <c r="K10" s="121" t="e">
        <f>SUM(Budsjett!#REF!+Budsjett!#REF!+Budsjett!#REF!+Budsjett!#REF!+Budsjett!#REF!)/$C$3</f>
        <v>#REF!</v>
      </c>
      <c r="L10" s="121" t="e">
        <f>SUM(Budsjett!#REF!+Budsjett!#REF!+Budsjett!#REF!+Budsjett!#REF!+Budsjett!#REF!)/$C$3</f>
        <v>#REF!</v>
      </c>
      <c r="M10" s="121" t="e">
        <f>SUM(C10:L10)</f>
        <v>#REF!</v>
      </c>
    </row>
    <row r="11" spans="2:13" s="122" customFormat="1" x14ac:dyDescent="0.25">
      <c r="B11" s="122" t="s">
        <v>215</v>
      </c>
      <c r="C11" s="123" t="e">
        <f>Budsjett!#REF!/'EU-budsjett'!C3</f>
        <v>#REF!</v>
      </c>
      <c r="D11" s="123" t="e">
        <f>Budsjett!#REF!/$C$3</f>
        <v>#REF!</v>
      </c>
      <c r="E11" s="123" t="e">
        <f>Budsjett!#REF!/$C$3</f>
        <v>#REF!</v>
      </c>
      <c r="F11" s="123" t="e">
        <f>Budsjett!#REF!/$C$3</f>
        <v>#REF!</v>
      </c>
      <c r="G11" s="123" t="e">
        <f>Budsjett!#REF!/$C$3</f>
        <v>#REF!</v>
      </c>
      <c r="H11" s="123" t="e">
        <f>Budsjett!#REF!/$C$3</f>
        <v>#REF!</v>
      </c>
      <c r="I11" s="123" t="e">
        <f>Budsjett!#REF!/$C$3</f>
        <v>#REF!</v>
      </c>
      <c r="J11" s="123" t="e">
        <f>Budsjett!#REF!/$C$3</f>
        <v>#REF!</v>
      </c>
      <c r="K11" s="123" t="e">
        <f>Budsjett!#REF!/$C$3</f>
        <v>#REF!</v>
      </c>
      <c r="L11" s="123" t="e">
        <f>Budsjett!#REF!/$C$3</f>
        <v>#REF!</v>
      </c>
      <c r="M11" s="123" t="e">
        <f>SUM(C11:L11)</f>
        <v>#REF!</v>
      </c>
    </row>
    <row r="12" spans="2:13" x14ac:dyDescent="0.25">
      <c r="B12" s="119" t="s">
        <v>216</v>
      </c>
      <c r="C12" s="120"/>
      <c r="D12" s="120"/>
      <c r="E12" s="120"/>
      <c r="F12" s="120"/>
      <c r="G12" s="120"/>
      <c r="H12" s="120"/>
      <c r="I12" s="120"/>
      <c r="J12" s="120"/>
      <c r="K12" s="120"/>
      <c r="L12" s="120"/>
      <c r="M12" s="120"/>
    </row>
    <row r="13" spans="2:13" x14ac:dyDescent="0.25">
      <c r="B13" s="118" t="s">
        <v>217</v>
      </c>
      <c r="C13" s="121" t="e">
        <f>Budsjett!#REF!/$C$3</f>
        <v>#REF!</v>
      </c>
      <c r="D13" s="121" t="e">
        <f>Budsjett!#REF!/$C$3</f>
        <v>#REF!</v>
      </c>
      <c r="E13" s="121" t="e">
        <f>Budsjett!#REF!/$C$3</f>
        <v>#REF!</v>
      </c>
      <c r="F13" s="121" t="e">
        <f>Budsjett!#REF!/$C$3</f>
        <v>#REF!</v>
      </c>
      <c r="G13" s="121" t="e">
        <f>Budsjett!#REF!/$C$3</f>
        <v>#REF!</v>
      </c>
      <c r="H13" s="121" t="e">
        <f>Budsjett!#REF!/$C$3</f>
        <v>#REF!</v>
      </c>
      <c r="I13" s="121" t="e">
        <f>Budsjett!#REF!/$C$3</f>
        <v>#REF!</v>
      </c>
      <c r="J13" s="121" t="e">
        <f>Budsjett!#REF!/$C$3</f>
        <v>#REF!</v>
      </c>
      <c r="K13" s="121" t="e">
        <f>Budsjett!#REF!/$C$3</f>
        <v>#REF!</v>
      </c>
      <c r="L13" s="121" t="e">
        <f>Budsjett!#REF!/$C$3</f>
        <v>#REF!</v>
      </c>
      <c r="M13" s="121" t="e">
        <f>SUM(C13:L13)</f>
        <v>#REF!</v>
      </c>
    </row>
    <row r="14" spans="2:13" x14ac:dyDescent="0.25">
      <c r="B14" s="118" t="s">
        <v>218</v>
      </c>
      <c r="C14" s="121" t="e">
        <f>-Budsjett!#REF!/$C$3</f>
        <v>#REF!</v>
      </c>
      <c r="D14" s="121" t="e">
        <f>-Budsjett!#REF!/$C$3</f>
        <v>#REF!</v>
      </c>
      <c r="E14" s="121" t="e">
        <f>-Budsjett!#REF!/$C$3</f>
        <v>#REF!</v>
      </c>
      <c r="F14" s="121" t="e">
        <f>-Budsjett!#REF!/$C$3</f>
        <v>#REF!</v>
      </c>
      <c r="G14" s="121" t="e">
        <f>-Budsjett!#REF!/$C$3</f>
        <v>#REF!</v>
      </c>
      <c r="H14" s="121" t="e">
        <f>-Budsjett!#REF!/$C$3</f>
        <v>#REF!</v>
      </c>
      <c r="I14" s="121" t="e">
        <f>-Budsjett!#REF!/$C$3</f>
        <v>#REF!</v>
      </c>
      <c r="J14" s="121" t="e">
        <f>-Budsjett!#REF!/$C$3</f>
        <v>#REF!</v>
      </c>
      <c r="K14" s="121" t="e">
        <f>-Budsjett!#REF!/$C$3</f>
        <v>#REF!</v>
      </c>
      <c r="L14" s="121" t="e">
        <f>-Budsjett!#REF!/$C$3</f>
        <v>#REF!</v>
      </c>
      <c r="M14" s="121" t="e">
        <f>SUM(C14:L14)</f>
        <v>#REF!</v>
      </c>
    </row>
    <row r="15" spans="2:13" x14ac:dyDescent="0.25">
      <c r="B15" s="28" t="s">
        <v>219</v>
      </c>
      <c r="C15" s="115" t="e">
        <f>C8+C10+C11+C13+C14</f>
        <v>#REF!</v>
      </c>
      <c r="D15" s="115" t="e">
        <f t="shared" ref="D15:M15" si="0">D8+D10+D11+D13+D14</f>
        <v>#REF!</v>
      </c>
      <c r="E15" s="115" t="e">
        <f t="shared" si="0"/>
        <v>#REF!</v>
      </c>
      <c r="F15" s="115" t="e">
        <f t="shared" si="0"/>
        <v>#REF!</v>
      </c>
      <c r="G15" s="115" t="e">
        <f t="shared" si="0"/>
        <v>#REF!</v>
      </c>
      <c r="H15" s="115" t="e">
        <f t="shared" si="0"/>
        <v>#REF!</v>
      </c>
      <c r="I15" s="115" t="e">
        <f t="shared" si="0"/>
        <v>#REF!</v>
      </c>
      <c r="J15" s="115" t="e">
        <f t="shared" si="0"/>
        <v>#REF!</v>
      </c>
      <c r="K15" s="115" t="e">
        <f t="shared" si="0"/>
        <v>#REF!</v>
      </c>
      <c r="L15" s="115" t="e">
        <f t="shared" si="0"/>
        <v>#REF!</v>
      </c>
      <c r="M15" s="115" t="e">
        <f t="shared" si="0"/>
        <v>#REF!</v>
      </c>
    </row>
    <row r="17" spans="2:14" x14ac:dyDescent="0.25">
      <c r="B17" s="119" t="s">
        <v>210</v>
      </c>
      <c r="C17" s="120"/>
      <c r="D17" s="120"/>
      <c r="E17" s="120"/>
      <c r="F17" s="120"/>
      <c r="G17" s="120"/>
      <c r="H17" s="120"/>
      <c r="I17" s="120"/>
      <c r="J17" s="120"/>
      <c r="K17" s="120"/>
      <c r="L17" s="120"/>
      <c r="M17" s="120"/>
    </row>
    <row r="18" spans="2:14" x14ac:dyDescent="0.25">
      <c r="B18" s="118" t="s">
        <v>219</v>
      </c>
      <c r="C18" s="121" t="e">
        <f t="shared" ref="C18:L18" si="1">C15</f>
        <v>#REF!</v>
      </c>
      <c r="D18" s="121" t="e">
        <f t="shared" si="1"/>
        <v>#REF!</v>
      </c>
      <c r="E18" s="121" t="e">
        <f t="shared" si="1"/>
        <v>#REF!</v>
      </c>
      <c r="F18" s="121" t="e">
        <f t="shared" si="1"/>
        <v>#REF!</v>
      </c>
      <c r="G18" s="121" t="e">
        <f t="shared" si="1"/>
        <v>#REF!</v>
      </c>
      <c r="H18" s="121" t="e">
        <f t="shared" si="1"/>
        <v>#REF!</v>
      </c>
      <c r="I18" s="121" t="e">
        <f t="shared" si="1"/>
        <v>#REF!</v>
      </c>
      <c r="J18" s="121" t="e">
        <f t="shared" si="1"/>
        <v>#REF!</v>
      </c>
      <c r="K18" s="121" t="e">
        <f t="shared" si="1"/>
        <v>#REF!</v>
      </c>
      <c r="L18" s="121" t="e">
        <f t="shared" si="1"/>
        <v>#REF!</v>
      </c>
      <c r="M18" s="121" t="e">
        <f>SUM(C18:L18)</f>
        <v>#REF!</v>
      </c>
    </row>
    <row r="19" spans="2:14" x14ac:dyDescent="0.25">
      <c r="B19" s="118" t="s">
        <v>220</v>
      </c>
      <c r="C19" s="121" t="e">
        <f>C18*0.25</f>
        <v>#REF!</v>
      </c>
      <c r="D19" s="121" t="e">
        <f t="shared" ref="D19:L19" si="2">D18*0.25</f>
        <v>#REF!</v>
      </c>
      <c r="E19" s="121" t="e">
        <f t="shared" si="2"/>
        <v>#REF!</v>
      </c>
      <c r="F19" s="121" t="e">
        <f t="shared" si="2"/>
        <v>#REF!</v>
      </c>
      <c r="G19" s="121" t="e">
        <f t="shared" si="2"/>
        <v>#REF!</v>
      </c>
      <c r="H19" s="121" t="e">
        <f t="shared" si="2"/>
        <v>#REF!</v>
      </c>
      <c r="I19" s="121" t="e">
        <f t="shared" si="2"/>
        <v>#REF!</v>
      </c>
      <c r="J19" s="121" t="e">
        <f t="shared" si="2"/>
        <v>#REF!</v>
      </c>
      <c r="K19" s="121" t="e">
        <f t="shared" si="2"/>
        <v>#REF!</v>
      </c>
      <c r="L19" s="121" t="e">
        <f t="shared" si="2"/>
        <v>#REF!</v>
      </c>
      <c r="M19" s="121" t="e">
        <f t="shared" ref="M19" si="3">SUM(C19:L19)</f>
        <v>#REF!</v>
      </c>
    </row>
    <row r="20" spans="2:14" x14ac:dyDescent="0.25">
      <c r="B20" s="28" t="s">
        <v>221</v>
      </c>
      <c r="C20" s="115" t="e">
        <f>SUM(C18:C19)</f>
        <v>#REF!</v>
      </c>
      <c r="D20" s="115" t="e">
        <f t="shared" ref="D20:L20" si="4">SUM(D18:D19)</f>
        <v>#REF!</v>
      </c>
      <c r="E20" s="115" t="e">
        <f t="shared" si="4"/>
        <v>#REF!</v>
      </c>
      <c r="F20" s="115" t="e">
        <f t="shared" si="4"/>
        <v>#REF!</v>
      </c>
      <c r="G20" s="115" t="e">
        <f t="shared" si="4"/>
        <v>#REF!</v>
      </c>
      <c r="H20" s="115" t="e">
        <f t="shared" si="4"/>
        <v>#REF!</v>
      </c>
      <c r="I20" s="115" t="e">
        <f t="shared" si="4"/>
        <v>#REF!</v>
      </c>
      <c r="J20" s="115" t="e">
        <f t="shared" si="4"/>
        <v>#REF!</v>
      </c>
      <c r="K20" s="115" t="e">
        <f t="shared" si="4"/>
        <v>#REF!</v>
      </c>
      <c r="L20" s="115" t="e">
        <f t="shared" si="4"/>
        <v>#REF!</v>
      </c>
      <c r="M20" s="115" t="e">
        <f>SUM(C20:L20)</f>
        <v>#REF!</v>
      </c>
    </row>
    <row r="21" spans="2:14" x14ac:dyDescent="0.25">
      <c r="B21" s="28" t="s">
        <v>222</v>
      </c>
      <c r="C21" s="115" t="e">
        <f>C20</f>
        <v>#REF!</v>
      </c>
      <c r="D21" s="115" t="e">
        <f t="shared" ref="D21:L21" si="5">D20</f>
        <v>#REF!</v>
      </c>
      <c r="E21" s="115" t="e">
        <f t="shared" si="5"/>
        <v>#REF!</v>
      </c>
      <c r="F21" s="115" t="e">
        <f t="shared" si="5"/>
        <v>#REF!</v>
      </c>
      <c r="G21" s="115" t="e">
        <f t="shared" si="5"/>
        <v>#REF!</v>
      </c>
      <c r="H21" s="115" t="e">
        <f t="shared" si="5"/>
        <v>#REF!</v>
      </c>
      <c r="I21" s="115" t="e">
        <f t="shared" si="5"/>
        <v>#REF!</v>
      </c>
      <c r="J21" s="115" t="e">
        <f t="shared" si="5"/>
        <v>#REF!</v>
      </c>
      <c r="K21" s="115" t="e">
        <f t="shared" si="5"/>
        <v>#REF!</v>
      </c>
      <c r="L21" s="115" t="e">
        <f t="shared" si="5"/>
        <v>#REF!</v>
      </c>
      <c r="M21" s="115" t="e">
        <f>SUM(C21:L21)</f>
        <v>#REF!</v>
      </c>
      <c r="N21" s="116"/>
    </row>
    <row r="23" spans="2:14" x14ac:dyDescent="0.25">
      <c r="B23" s="118" t="s">
        <v>223</v>
      </c>
      <c r="C23" s="60" t="e">
        <f>-C20*$C$3</f>
        <v>#REF!</v>
      </c>
      <c r="D23" s="60" t="e">
        <f t="shared" ref="D23:L23" si="6">-D21*$C$3</f>
        <v>#REF!</v>
      </c>
      <c r="E23" s="60" t="e">
        <f t="shared" si="6"/>
        <v>#REF!</v>
      </c>
      <c r="F23" s="60" t="e">
        <f t="shared" si="6"/>
        <v>#REF!</v>
      </c>
      <c r="G23" s="60" t="e">
        <f t="shared" si="6"/>
        <v>#REF!</v>
      </c>
      <c r="H23" s="60" t="e">
        <f t="shared" si="6"/>
        <v>#REF!</v>
      </c>
      <c r="I23" s="60" t="e">
        <f t="shared" si="6"/>
        <v>#REF!</v>
      </c>
      <c r="J23" s="60" t="e">
        <f t="shared" si="6"/>
        <v>#REF!</v>
      </c>
      <c r="K23" s="60" t="e">
        <f t="shared" si="6"/>
        <v>#REF!</v>
      </c>
      <c r="L23" s="60" t="e">
        <f t="shared" si="6"/>
        <v>#REF!</v>
      </c>
      <c r="M23" s="125"/>
    </row>
    <row r="25" spans="2:14" x14ac:dyDescent="0.25">
      <c r="B25" s="127" t="s">
        <v>224</v>
      </c>
    </row>
    <row r="26" spans="2:14" x14ac:dyDescent="0.25">
      <c r="B26" s="119"/>
      <c r="C26" s="120">
        <f t="shared" ref="C26:L26" si="7">C7</f>
        <v>2024</v>
      </c>
      <c r="D26" s="120">
        <f t="shared" si="7"/>
        <v>2025</v>
      </c>
      <c r="E26" s="120">
        <f t="shared" si="7"/>
        <v>2026</v>
      </c>
      <c r="F26" s="120" t="e">
        <f t="shared" si="7"/>
        <v>#REF!</v>
      </c>
      <c r="G26" s="120" t="e">
        <f t="shared" si="7"/>
        <v>#REF!</v>
      </c>
      <c r="H26" s="120" t="e">
        <f t="shared" si="7"/>
        <v>#REF!</v>
      </c>
      <c r="I26" s="120" t="e">
        <f t="shared" si="7"/>
        <v>#REF!</v>
      </c>
      <c r="J26" s="120" t="e">
        <f t="shared" si="7"/>
        <v>#REF!</v>
      </c>
      <c r="K26" s="120" t="e">
        <f t="shared" si="7"/>
        <v>#REF!</v>
      </c>
      <c r="L26" s="120" t="e">
        <f t="shared" si="7"/>
        <v>#REF!</v>
      </c>
      <c r="M26" s="120" t="s">
        <v>66</v>
      </c>
    </row>
    <row r="27" spans="2:14" x14ac:dyDescent="0.25">
      <c r="B27" s="118" t="s">
        <v>211</v>
      </c>
      <c r="C27" s="121" t="e">
        <f>SUM(Budsjett!#REF!)/$C$3</f>
        <v>#REF!</v>
      </c>
      <c r="D27" s="121" t="e">
        <f>SUM(Budsjett!#REF!)/$C$3</f>
        <v>#REF!</v>
      </c>
      <c r="E27" s="121" t="e">
        <f>SUM(Budsjett!#REF!)/$C$3</f>
        <v>#REF!</v>
      </c>
      <c r="F27" s="121" t="e">
        <f>SUM(Budsjett!#REF!)/$C$3</f>
        <v>#REF!</v>
      </c>
      <c r="G27" s="121" t="e">
        <f>SUM(Budsjett!#REF!)/$C$3</f>
        <v>#REF!</v>
      </c>
      <c r="H27" s="121" t="e">
        <f>SUM(Budsjett!#REF!)/$C$3</f>
        <v>#REF!</v>
      </c>
      <c r="I27" s="121" t="e">
        <f>SUM(Budsjett!#REF!)/$C$3</f>
        <v>#REF!</v>
      </c>
      <c r="J27" s="121" t="e">
        <f>SUM(Budsjett!#REF!)/$C$3</f>
        <v>#REF!</v>
      </c>
      <c r="K27" s="121" t="e">
        <f>SUM(Budsjett!#REF!)/$C$3</f>
        <v>#REF!</v>
      </c>
      <c r="L27" s="121" t="e">
        <f>SUM(Budsjett!#REF!)/$C$3</f>
        <v>#REF!</v>
      </c>
      <c r="M27" s="121" t="e">
        <f>SUM(C27:L27)</f>
        <v>#REF!</v>
      </c>
    </row>
    <row r="28" spans="2:14" x14ac:dyDescent="0.25">
      <c r="B28" s="118" t="s">
        <v>213</v>
      </c>
      <c r="C28" s="121" t="e">
        <f>(Budsjett!#REF!+Budsjett!#REF!)/$C$3</f>
        <v>#REF!</v>
      </c>
      <c r="D28" s="121" t="e">
        <f>(Budsjett!#REF!+Budsjett!#REF!)/$C$3</f>
        <v>#REF!</v>
      </c>
      <c r="E28" s="121" t="e">
        <f>(Budsjett!#REF!+Budsjett!#REF!)/$C$3</f>
        <v>#REF!</v>
      </c>
      <c r="F28" s="121" t="e">
        <f>(Budsjett!#REF!+Budsjett!#REF!)/$C$3</f>
        <v>#REF!</v>
      </c>
      <c r="G28" s="121" t="e">
        <f>(Budsjett!#REF!+Budsjett!#REF!)/$C$3</f>
        <v>#REF!</v>
      </c>
      <c r="H28" s="121" t="e">
        <f>(Budsjett!#REF!+Budsjett!#REF!)/$C$3</f>
        <v>#REF!</v>
      </c>
      <c r="I28" s="121" t="e">
        <f>(Budsjett!#REF!+Budsjett!#REF!)/$C$3</f>
        <v>#REF!</v>
      </c>
      <c r="J28" s="121" t="e">
        <f>(Budsjett!#REF!+Budsjett!#REF!)/$C$3</f>
        <v>#REF!</v>
      </c>
      <c r="K28" s="121" t="e">
        <f>(Budsjett!#REF!+Budsjett!#REF!)/$C$3</f>
        <v>#REF!</v>
      </c>
      <c r="L28" s="121" t="e">
        <f>(Budsjett!#REF!+Budsjett!#REF!)/$C$3</f>
        <v>#REF!</v>
      </c>
      <c r="M28" s="121" t="e">
        <f>SUM(C28:L28)</f>
        <v>#REF!</v>
      </c>
    </row>
    <row r="29" spans="2:14" x14ac:dyDescent="0.25">
      <c r="B29" s="28" t="s">
        <v>219</v>
      </c>
      <c r="C29" s="115" t="e">
        <f>C27+C28</f>
        <v>#REF!</v>
      </c>
      <c r="D29" s="115" t="e">
        <f t="shared" ref="D29:M29" si="8">D27+D28</f>
        <v>#REF!</v>
      </c>
      <c r="E29" s="115" t="e">
        <f t="shared" si="8"/>
        <v>#REF!</v>
      </c>
      <c r="F29" s="115" t="e">
        <f t="shared" si="8"/>
        <v>#REF!</v>
      </c>
      <c r="G29" s="115" t="e">
        <f t="shared" si="8"/>
        <v>#REF!</v>
      </c>
      <c r="H29" s="115" t="e">
        <f t="shared" si="8"/>
        <v>#REF!</v>
      </c>
      <c r="I29" s="115" t="e">
        <f t="shared" si="8"/>
        <v>#REF!</v>
      </c>
      <c r="J29" s="115" t="e">
        <f t="shared" si="8"/>
        <v>#REF!</v>
      </c>
      <c r="K29" s="115" t="e">
        <f t="shared" si="8"/>
        <v>#REF!</v>
      </c>
      <c r="L29" s="115" t="e">
        <f t="shared" si="8"/>
        <v>#REF!</v>
      </c>
      <c r="M29" s="115" t="e">
        <f t="shared" si="8"/>
        <v>#REF!</v>
      </c>
    </row>
    <row r="30" spans="2:14" x14ac:dyDescent="0.25">
      <c r="B30" s="118" t="s">
        <v>225</v>
      </c>
      <c r="C30" s="121" t="e">
        <f>'Intern oversikt andel'!C14/$C$3-C19</f>
        <v>#REF!</v>
      </c>
      <c r="D30" s="121" t="e">
        <f>'Intern oversikt andel'!D14/$C$3-D19</f>
        <v>#REF!</v>
      </c>
      <c r="E30" s="121" t="e">
        <f>'Intern oversikt andel'!E14/$C$3-E19</f>
        <v>#REF!</v>
      </c>
      <c r="F30" s="121" t="e">
        <f>'Intern oversikt andel'!F14/$C$3-F19</f>
        <v>#REF!</v>
      </c>
      <c r="G30" s="121" t="e">
        <f>'Intern oversikt andel'!G14/$C$3-G19</f>
        <v>#REF!</v>
      </c>
      <c r="H30" s="121" t="e">
        <f>'Intern oversikt andel'!H14/$C$3-H19</f>
        <v>#REF!</v>
      </c>
      <c r="I30" s="121" t="e">
        <f>'Intern oversikt andel'!I14/$C$3-I19</f>
        <v>#REF!</v>
      </c>
      <c r="J30" s="121" t="e">
        <f>'Intern oversikt andel'!J14/$C$3-J19</f>
        <v>#REF!</v>
      </c>
      <c r="K30" s="121" t="e">
        <f>'Intern oversikt andel'!K14/$C$3-K19</f>
        <v>#REF!</v>
      </c>
      <c r="L30" s="121" t="e">
        <f>'Intern oversikt andel'!L14/$C$3-L19</f>
        <v>#REF!</v>
      </c>
      <c r="M30" s="121" t="e">
        <f>SUM(C30:L30)</f>
        <v>#REF!</v>
      </c>
    </row>
    <row r="31" spans="2:14" x14ac:dyDescent="0.25">
      <c r="B31" s="28" t="s">
        <v>226</v>
      </c>
      <c r="C31" s="115" t="e">
        <f>C29+C30</f>
        <v>#REF!</v>
      </c>
      <c r="D31" s="115" t="e">
        <f t="shared" ref="D31:L31" si="9">D29+D30</f>
        <v>#REF!</v>
      </c>
      <c r="E31" s="115" t="e">
        <f t="shared" si="9"/>
        <v>#REF!</v>
      </c>
      <c r="F31" s="115" t="e">
        <f t="shared" si="9"/>
        <v>#REF!</v>
      </c>
      <c r="G31" s="115" t="e">
        <f t="shared" si="9"/>
        <v>#REF!</v>
      </c>
      <c r="H31" s="115" t="e">
        <f t="shared" si="9"/>
        <v>#REF!</v>
      </c>
      <c r="I31" s="115" t="e">
        <f t="shared" si="9"/>
        <v>#REF!</v>
      </c>
      <c r="J31" s="115" t="e">
        <f t="shared" si="9"/>
        <v>#REF!</v>
      </c>
      <c r="K31" s="115" t="e">
        <f t="shared" si="9"/>
        <v>#REF!</v>
      </c>
      <c r="L31" s="115" t="e">
        <f t="shared" si="9"/>
        <v>#REF!</v>
      </c>
      <c r="M31" s="115" t="e">
        <f>SUM(C31:L31)</f>
        <v>#REF!</v>
      </c>
    </row>
    <row r="33" spans="2:17" x14ac:dyDescent="0.25">
      <c r="B33" s="119" t="s">
        <v>227</v>
      </c>
      <c r="C33" s="120">
        <f t="shared" ref="C33:L33" si="10">C7</f>
        <v>2024</v>
      </c>
      <c r="D33" s="120">
        <f t="shared" si="10"/>
        <v>2025</v>
      </c>
      <c r="E33" s="120">
        <f t="shared" si="10"/>
        <v>2026</v>
      </c>
      <c r="F33" s="120" t="e">
        <f t="shared" si="10"/>
        <v>#REF!</v>
      </c>
      <c r="G33" s="120" t="e">
        <f t="shared" si="10"/>
        <v>#REF!</v>
      </c>
      <c r="H33" s="120" t="e">
        <f t="shared" si="10"/>
        <v>#REF!</v>
      </c>
      <c r="I33" s="120" t="e">
        <f t="shared" si="10"/>
        <v>#REF!</v>
      </c>
      <c r="J33" s="120" t="e">
        <f t="shared" si="10"/>
        <v>#REF!</v>
      </c>
      <c r="K33" s="120" t="e">
        <f t="shared" si="10"/>
        <v>#REF!</v>
      </c>
      <c r="L33" s="120" t="e">
        <f t="shared" si="10"/>
        <v>#REF!</v>
      </c>
      <c r="M33" s="120" t="s">
        <v>66</v>
      </c>
      <c r="N33" s="120" t="s">
        <v>228</v>
      </c>
    </row>
    <row r="34" spans="2:17" x14ac:dyDescent="0.25">
      <c r="B34" s="28" t="s">
        <v>229</v>
      </c>
      <c r="C34" s="115" t="e">
        <f>C31</f>
        <v>#REF!</v>
      </c>
      <c r="D34" s="115" t="e">
        <f t="shared" ref="D34:L34" si="11">D31</f>
        <v>#REF!</v>
      </c>
      <c r="E34" s="115" t="e">
        <f t="shared" si="11"/>
        <v>#REF!</v>
      </c>
      <c r="F34" s="115" t="e">
        <f t="shared" si="11"/>
        <v>#REF!</v>
      </c>
      <c r="G34" s="115" t="e">
        <f t="shared" si="11"/>
        <v>#REF!</v>
      </c>
      <c r="H34" s="115" t="e">
        <f t="shared" si="11"/>
        <v>#REF!</v>
      </c>
      <c r="I34" s="115" t="e">
        <f t="shared" si="11"/>
        <v>#REF!</v>
      </c>
      <c r="J34" s="115" t="e">
        <f t="shared" si="11"/>
        <v>#REF!</v>
      </c>
      <c r="K34" s="115" t="e">
        <f t="shared" si="11"/>
        <v>#REF!</v>
      </c>
      <c r="L34" s="115" t="e">
        <f t="shared" si="11"/>
        <v>#REF!</v>
      </c>
      <c r="M34" s="115" t="e">
        <f>SUM(C34:L34)</f>
        <v>#REF!</v>
      </c>
      <c r="N34" s="116" t="e">
        <f>M34/M36*100</f>
        <v>#REF!</v>
      </c>
    </row>
    <row r="35" spans="2:17" x14ac:dyDescent="0.25">
      <c r="B35" s="28" t="s">
        <v>230</v>
      </c>
      <c r="C35" s="115" t="e">
        <f>C21</f>
        <v>#REF!</v>
      </c>
      <c r="D35" s="115" t="e">
        <f t="shared" ref="D35:L35" si="12">D21</f>
        <v>#REF!</v>
      </c>
      <c r="E35" s="115" t="e">
        <f t="shared" si="12"/>
        <v>#REF!</v>
      </c>
      <c r="F35" s="115" t="e">
        <f t="shared" si="12"/>
        <v>#REF!</v>
      </c>
      <c r="G35" s="115" t="e">
        <f t="shared" si="12"/>
        <v>#REF!</v>
      </c>
      <c r="H35" s="115" t="e">
        <f t="shared" si="12"/>
        <v>#REF!</v>
      </c>
      <c r="I35" s="115" t="e">
        <f t="shared" si="12"/>
        <v>#REF!</v>
      </c>
      <c r="J35" s="115" t="e">
        <f t="shared" si="12"/>
        <v>#REF!</v>
      </c>
      <c r="K35" s="115" t="e">
        <f t="shared" si="12"/>
        <v>#REF!</v>
      </c>
      <c r="L35" s="115" t="e">
        <f t="shared" si="12"/>
        <v>#REF!</v>
      </c>
      <c r="M35" s="115" t="e">
        <f>SUM(C35:L35)</f>
        <v>#REF!</v>
      </c>
      <c r="N35" s="116" t="e">
        <f>M35/M36*100</f>
        <v>#REF!</v>
      </c>
    </row>
    <row r="36" spans="2:17" x14ac:dyDescent="0.25">
      <c r="B36" s="28" t="s">
        <v>231</v>
      </c>
      <c r="C36" s="115" t="e">
        <f>C21+C34</f>
        <v>#REF!</v>
      </c>
      <c r="D36" s="115" t="e">
        <f t="shared" ref="D36:L36" si="13">D21+D34</f>
        <v>#REF!</v>
      </c>
      <c r="E36" s="115" t="e">
        <f t="shared" si="13"/>
        <v>#REF!</v>
      </c>
      <c r="F36" s="115" t="e">
        <f t="shared" si="13"/>
        <v>#REF!</v>
      </c>
      <c r="G36" s="115" t="e">
        <f t="shared" si="13"/>
        <v>#REF!</v>
      </c>
      <c r="H36" s="115" t="e">
        <f t="shared" si="13"/>
        <v>#REF!</v>
      </c>
      <c r="I36" s="115" t="e">
        <f t="shared" si="13"/>
        <v>#REF!</v>
      </c>
      <c r="J36" s="115" t="e">
        <f t="shared" si="13"/>
        <v>#REF!</v>
      </c>
      <c r="K36" s="115" t="e">
        <f t="shared" si="13"/>
        <v>#REF!</v>
      </c>
      <c r="L36" s="115" t="e">
        <f t="shared" si="13"/>
        <v>#REF!</v>
      </c>
      <c r="M36" s="115" t="e">
        <f>SUM(C36:L36)</f>
        <v>#REF!</v>
      </c>
      <c r="N36" s="116" t="e">
        <f>M36/M36*100</f>
        <v>#REF!</v>
      </c>
      <c r="Q36" s="118">
        <v>1</v>
      </c>
    </row>
    <row r="38" spans="2:17" x14ac:dyDescent="0.25">
      <c r="E38" s="132"/>
    </row>
    <row r="39" spans="2:17" x14ac:dyDescent="0.25">
      <c r="E39" s="132"/>
    </row>
  </sheetData>
  <conditionalFormatting sqref="F23:L23">
    <cfRule type="expression" dxfId="54" priority="4" stopIfTrue="1">
      <formula>#REF!="NEI"</formula>
    </cfRule>
  </conditionalFormatting>
  <conditionalFormatting sqref="C23">
    <cfRule type="expression" dxfId="53" priority="3" stopIfTrue="1">
      <formula>#REF!="NEI"</formula>
    </cfRule>
  </conditionalFormatting>
  <conditionalFormatting sqref="D23">
    <cfRule type="expression" dxfId="52" priority="2" stopIfTrue="1">
      <formula>#REF!="NEI"</formula>
    </cfRule>
  </conditionalFormatting>
  <conditionalFormatting sqref="E23">
    <cfRule type="expression" dxfId="51" priority="1" stopIfTrue="1">
      <formula>#REF!="NEI"</formula>
    </cfRule>
  </conditionalFormatting>
  <hyperlinks>
    <hyperlink ref="E3" r:id="rId1" display="http://www.norges-bank.no/no/prisstabilitet/valutakurser/eur/" xr:uid="{00000000-0004-0000-0600-000000000000}"/>
  </hyperlinks>
  <pageMargins left="0.7" right="0.7" top="0.75" bottom="0.75" header="0.3" footer="0.3"/>
  <pageSetup paperSize="9" scale="49" orientation="portrait"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FF00"/>
    <pageSetUpPr fitToPage="1"/>
  </sheetPr>
  <dimension ref="B1:N59"/>
  <sheetViews>
    <sheetView showGridLines="0" zoomScale="85" zoomScaleNormal="85" workbookViewId="0">
      <selection activeCell="N14" sqref="N14"/>
    </sheetView>
  </sheetViews>
  <sheetFormatPr baseColWidth="10" defaultColWidth="9.42578125" defaultRowHeight="15" x14ac:dyDescent="0.25"/>
  <cols>
    <col min="1" max="1" width="0.5703125" style="38" customWidth="1"/>
    <col min="2" max="2" width="82.42578125" style="38" customWidth="1"/>
    <col min="3" max="3" width="12" style="38" customWidth="1"/>
    <col min="4" max="4" width="12.42578125" style="38" customWidth="1"/>
    <col min="5" max="5" width="13.85546875" style="38" customWidth="1"/>
    <col min="6" max="6" width="12.140625" style="38" customWidth="1"/>
    <col min="7" max="12" width="13.42578125" style="38" customWidth="1"/>
    <col min="13" max="14" width="20.42578125" style="38" customWidth="1"/>
    <col min="15" max="16384" width="9.42578125" style="38"/>
  </cols>
  <sheetData>
    <row r="1" spans="2:14" ht="71.25" customHeight="1" x14ac:dyDescent="0.25">
      <c r="B1" s="551" t="s">
        <v>232</v>
      </c>
      <c r="C1" s="552"/>
      <c r="D1" s="552"/>
      <c r="E1" s="553"/>
      <c r="F1" s="553"/>
      <c r="G1" s="553"/>
      <c r="H1" s="422"/>
      <c r="I1" s="463"/>
      <c r="J1" s="463"/>
      <c r="K1" s="463"/>
      <c r="L1" s="463"/>
      <c r="M1" s="463"/>
      <c r="N1" s="463"/>
    </row>
    <row r="2" spans="2:14" x14ac:dyDescent="0.25">
      <c r="B2" s="416" t="s">
        <v>233</v>
      </c>
      <c r="C2" s="417">
        <f>Registrering!B8</f>
        <v>0</v>
      </c>
      <c r="D2" s="417">
        <f>Registrering!C8</f>
        <v>0</v>
      </c>
      <c r="E2" s="423"/>
      <c r="F2" s="513"/>
      <c r="G2" s="513"/>
      <c r="H2" s="463"/>
      <c r="I2" s="463"/>
      <c r="J2" s="463"/>
      <c r="K2" s="463"/>
      <c r="L2" s="463"/>
      <c r="M2" s="463"/>
      <c r="N2" s="463"/>
    </row>
    <row r="3" spans="2:14" x14ac:dyDescent="0.25">
      <c r="B3" s="416" t="s">
        <v>234</v>
      </c>
      <c r="C3" s="418">
        <f>Registrering!B18</f>
        <v>0</v>
      </c>
      <c r="D3" s="418">
        <f>Registrering!C18</f>
        <v>0</v>
      </c>
      <c r="E3" s="424"/>
      <c r="F3" s="513"/>
      <c r="G3" s="513"/>
      <c r="H3" s="463"/>
      <c r="I3" s="463"/>
      <c r="J3" s="463"/>
      <c r="K3" s="463"/>
      <c r="L3" s="463"/>
      <c r="M3" s="463"/>
      <c r="N3" s="463"/>
    </row>
    <row r="4" spans="2:14" x14ac:dyDescent="0.25">
      <c r="B4" s="416" t="s">
        <v>235</v>
      </c>
      <c r="C4" s="417">
        <f>Budsjett!C4</f>
        <v>0</v>
      </c>
      <c r="D4" s="417"/>
      <c r="E4" s="423"/>
      <c r="F4" s="463"/>
      <c r="G4" s="463"/>
      <c r="H4" s="463"/>
      <c r="I4" s="463"/>
      <c r="J4" s="463"/>
      <c r="K4" s="463"/>
      <c r="L4" s="463"/>
      <c r="M4" s="463"/>
      <c r="N4" s="463"/>
    </row>
    <row r="5" spans="2:14" x14ac:dyDescent="0.25">
      <c r="B5" s="416" t="s">
        <v>236</v>
      </c>
      <c r="C5" s="417">
        <f>Budsjett!B4</f>
        <v>0</v>
      </c>
      <c r="D5" s="417"/>
      <c r="E5" s="423"/>
      <c r="F5" s="463"/>
      <c r="G5" s="463"/>
      <c r="H5" s="463"/>
      <c r="I5" s="463"/>
      <c r="J5" s="463"/>
      <c r="K5" s="463"/>
      <c r="L5" s="463"/>
      <c r="M5" s="463"/>
      <c r="N5" s="463"/>
    </row>
    <row r="6" spans="2:14" x14ac:dyDescent="0.25">
      <c r="B6" s="419" t="s">
        <v>237</v>
      </c>
      <c r="C6" s="420">
        <f>Registrering!B23</f>
        <v>11.05</v>
      </c>
      <c r="D6" s="417"/>
      <c r="E6" s="423"/>
      <c r="F6" s="463"/>
      <c r="G6" s="463"/>
      <c r="H6" s="463"/>
      <c r="I6" s="463"/>
      <c r="J6" s="463"/>
      <c r="K6" s="463"/>
      <c r="L6" s="463"/>
      <c r="M6" s="463"/>
      <c r="N6" s="463"/>
    </row>
    <row r="7" spans="2:14" x14ac:dyDescent="0.25">
      <c r="B7" s="419" t="s">
        <v>238</v>
      </c>
      <c r="C7" s="421">
        <f>'Finansieringsgrunnlag MSCA'!B23</f>
        <v>1.3560000000000001</v>
      </c>
      <c r="D7" s="417"/>
      <c r="E7" s="423"/>
      <c r="F7" s="463"/>
      <c r="G7" s="463"/>
      <c r="H7" s="463"/>
      <c r="I7" s="463"/>
      <c r="J7" s="463"/>
      <c r="K7" s="463"/>
      <c r="L7" s="463"/>
      <c r="M7" s="463"/>
      <c r="N7" s="463"/>
    </row>
    <row r="8" spans="2:14" x14ac:dyDescent="0.25">
      <c r="B8" s="439"/>
      <c r="C8" s="440"/>
      <c r="D8" s="423"/>
      <c r="E8" s="423"/>
      <c r="F8" s="463"/>
      <c r="G8" s="463"/>
      <c r="H8" s="463"/>
      <c r="I8" s="463"/>
      <c r="J8" s="463"/>
      <c r="K8" s="463"/>
      <c r="L8" s="463"/>
      <c r="M8" s="463"/>
      <c r="N8" s="463"/>
    </row>
    <row r="9" spans="2:14" x14ac:dyDescent="0.25">
      <c r="B9" s="463"/>
      <c r="C9" s="463"/>
      <c r="D9" s="463"/>
      <c r="E9" s="463"/>
      <c r="F9" s="463"/>
      <c r="G9" s="463"/>
      <c r="H9" s="463"/>
      <c r="I9" s="463"/>
      <c r="J9" s="463"/>
      <c r="K9" s="463"/>
      <c r="L9" s="463"/>
      <c r="M9" s="463"/>
      <c r="N9" s="463"/>
    </row>
    <row r="10" spans="2:14" x14ac:dyDescent="0.25">
      <c r="B10" s="514"/>
      <c r="C10" s="549" t="s">
        <v>239</v>
      </c>
      <c r="D10" s="550"/>
      <c r="E10" s="549" t="s">
        <v>240</v>
      </c>
      <c r="F10" s="550"/>
      <c r="G10" s="549" t="s">
        <v>241</v>
      </c>
      <c r="H10" s="550"/>
      <c r="I10" s="549" t="s">
        <v>242</v>
      </c>
      <c r="J10" s="550"/>
      <c r="K10" s="549" t="s">
        <v>243</v>
      </c>
      <c r="L10" s="550"/>
      <c r="M10" s="549" t="s">
        <v>244</v>
      </c>
      <c r="N10" s="550"/>
    </row>
    <row r="11" spans="2:14" ht="18.75" x14ac:dyDescent="0.3">
      <c r="B11" s="406" t="s">
        <v>245</v>
      </c>
      <c r="C11" s="403" t="s">
        <v>246</v>
      </c>
      <c r="D11" s="403" t="s">
        <v>247</v>
      </c>
      <c r="E11" s="403" t="s">
        <v>246</v>
      </c>
      <c r="F11" s="403" t="s">
        <v>247</v>
      </c>
      <c r="G11" s="403" t="s">
        <v>246</v>
      </c>
      <c r="H11" s="403" t="s">
        <v>247</v>
      </c>
      <c r="I11" s="403" t="s">
        <v>246</v>
      </c>
      <c r="J11" s="403" t="s">
        <v>247</v>
      </c>
      <c r="K11" s="403" t="s">
        <v>246</v>
      </c>
      <c r="L11" s="403" t="s">
        <v>247</v>
      </c>
      <c r="M11" s="403" t="s">
        <v>246</v>
      </c>
      <c r="N11" s="403" t="s">
        <v>247</v>
      </c>
    </row>
    <row r="12" spans="2:14" x14ac:dyDescent="0.25">
      <c r="B12" s="515" t="s">
        <v>248</v>
      </c>
      <c r="C12" s="413">
        <f>'Finansieringsgrunnlag MSCA'!B5/$C$6</f>
        <v>0</v>
      </c>
      <c r="D12" s="413">
        <f>C6*C12</f>
        <v>0</v>
      </c>
      <c r="E12" s="413">
        <f>'Finansieringsgrunnlag MSCA'!C5/$C$6</f>
        <v>0</v>
      </c>
      <c r="F12" s="413">
        <f>E12*C6</f>
        <v>0</v>
      </c>
      <c r="G12" s="413">
        <f>'Finansieringsgrunnlag MSCA'!D5/$C$6</f>
        <v>0</v>
      </c>
      <c r="H12" s="413">
        <f>G12*C6</f>
        <v>0</v>
      </c>
      <c r="I12" s="413">
        <f>'Finansieringsgrunnlag MSCA'!E5/$C$6</f>
        <v>0</v>
      </c>
      <c r="J12" s="413">
        <f>I12*C6</f>
        <v>0</v>
      </c>
      <c r="K12" s="413">
        <f>'Finansieringsgrunnlag MSCA'!F5/$C$6</f>
        <v>0</v>
      </c>
      <c r="L12" s="413">
        <f>K12*C6</f>
        <v>0</v>
      </c>
      <c r="M12" s="413">
        <f t="shared" ref="M12:N14" si="0">C12+E12+G12+I12+K12</f>
        <v>0</v>
      </c>
      <c r="N12" s="413">
        <f t="shared" si="0"/>
        <v>0</v>
      </c>
    </row>
    <row r="13" spans="2:14" x14ac:dyDescent="0.25">
      <c r="B13" s="516" t="s">
        <v>249</v>
      </c>
      <c r="C13" s="393">
        <f>Budsjett!AO4/$C$6</f>
        <v>0</v>
      </c>
      <c r="D13" s="393">
        <f>$C$6*C13</f>
        <v>0</v>
      </c>
      <c r="E13" s="393">
        <f>Budsjett!AP4/$C$6</f>
        <v>0</v>
      </c>
      <c r="F13" s="393">
        <f>$C$6*E13</f>
        <v>0</v>
      </c>
      <c r="G13" s="393">
        <f>Budsjett!AQ4/$C$6</f>
        <v>0</v>
      </c>
      <c r="H13" s="393">
        <f>$C$6*G13</f>
        <v>0</v>
      </c>
      <c r="I13" s="393">
        <f>Budsjett!AR4/$C$6</f>
        <v>0</v>
      </c>
      <c r="J13" s="393">
        <f>$C$6*I13</f>
        <v>0</v>
      </c>
      <c r="K13" s="393">
        <f>Budsjett!AS4/$C$6</f>
        <v>0</v>
      </c>
      <c r="L13" s="393">
        <f>K13*C6</f>
        <v>0</v>
      </c>
      <c r="M13" s="393">
        <f t="shared" si="0"/>
        <v>0</v>
      </c>
      <c r="N13" s="393">
        <f t="shared" si="0"/>
        <v>0</v>
      </c>
    </row>
    <row r="14" spans="2:14" x14ac:dyDescent="0.25">
      <c r="B14" s="414" t="s">
        <v>250</v>
      </c>
      <c r="C14" s="415">
        <f t="shared" ref="C14:L14" si="1">C12-C13</f>
        <v>0</v>
      </c>
      <c r="D14" s="415">
        <f t="shared" si="1"/>
        <v>0</v>
      </c>
      <c r="E14" s="415">
        <f t="shared" si="1"/>
        <v>0</v>
      </c>
      <c r="F14" s="415">
        <f t="shared" si="1"/>
        <v>0</v>
      </c>
      <c r="G14" s="415">
        <f t="shared" si="1"/>
        <v>0</v>
      </c>
      <c r="H14" s="415">
        <f t="shared" si="1"/>
        <v>0</v>
      </c>
      <c r="I14" s="415">
        <f t="shared" si="1"/>
        <v>0</v>
      </c>
      <c r="J14" s="415">
        <f t="shared" si="1"/>
        <v>0</v>
      </c>
      <c r="K14" s="415">
        <f t="shared" si="1"/>
        <v>0</v>
      </c>
      <c r="L14" s="415">
        <f t="shared" si="1"/>
        <v>0</v>
      </c>
      <c r="M14" s="442">
        <f t="shared" si="0"/>
        <v>0</v>
      </c>
      <c r="N14" s="442">
        <f t="shared" si="0"/>
        <v>0</v>
      </c>
    </row>
    <row r="15" spans="2:14" s="384" customFormat="1" x14ac:dyDescent="0.25">
      <c r="B15" s="517"/>
      <c r="C15" s="387"/>
      <c r="D15" s="387"/>
      <c r="E15" s="387"/>
      <c r="F15" s="387"/>
      <c r="G15" s="387"/>
      <c r="H15" s="387"/>
      <c r="I15" s="387"/>
      <c r="J15" s="387"/>
      <c r="K15" s="387"/>
      <c r="L15" s="387"/>
      <c r="M15" s="387"/>
      <c r="N15" s="387"/>
    </row>
    <row r="16" spans="2:14" ht="37.5" x14ac:dyDescent="0.25">
      <c r="B16" s="405" t="s">
        <v>251</v>
      </c>
      <c r="C16" s="334"/>
      <c r="D16" s="334"/>
      <c r="E16" s="334"/>
      <c r="F16" s="334"/>
      <c r="G16" s="334"/>
      <c r="H16" s="334"/>
      <c r="I16" s="334"/>
      <c r="J16" s="334"/>
      <c r="K16" s="334"/>
      <c r="L16" s="334"/>
      <c r="M16" s="335"/>
      <c r="N16" s="342"/>
    </row>
    <row r="17" spans="2:14" x14ac:dyDescent="0.25">
      <c r="B17" s="343" t="s">
        <v>252</v>
      </c>
      <c r="C17" s="404">
        <f t="shared" ref="C17:J17" si="2">C12</f>
        <v>0</v>
      </c>
      <c r="D17" s="404">
        <f t="shared" si="2"/>
        <v>0</v>
      </c>
      <c r="E17" s="404">
        <f t="shared" si="2"/>
        <v>0</v>
      </c>
      <c r="F17" s="404">
        <f t="shared" si="2"/>
        <v>0</v>
      </c>
      <c r="G17" s="404">
        <f t="shared" si="2"/>
        <v>0</v>
      </c>
      <c r="H17" s="404">
        <f t="shared" si="2"/>
        <v>0</v>
      </c>
      <c r="I17" s="404">
        <f t="shared" si="2"/>
        <v>0</v>
      </c>
      <c r="J17" s="404">
        <f t="shared" si="2"/>
        <v>0</v>
      </c>
      <c r="K17" s="404">
        <f>K12</f>
        <v>0</v>
      </c>
      <c r="L17" s="404">
        <f>K17*C6</f>
        <v>0</v>
      </c>
      <c r="M17" s="345">
        <f>C17+E17+G17+I17+K17</f>
        <v>0</v>
      </c>
      <c r="N17" s="345">
        <f>D17+F17+H17+J17+L17</f>
        <v>0</v>
      </c>
    </row>
    <row r="18" spans="2:14" x14ac:dyDescent="0.25">
      <c r="B18" s="344" t="s">
        <v>253</v>
      </c>
      <c r="C18" s="346">
        <f>IF(Registrering!$B$25="MSCA postdoctoral fellowships",'Finansieringsgrunnlag MSCA'!$C$20,'Finansieringsgrunnlag MSCA'!$C$19)/$C$6/12*Budsjett!D4</f>
        <v>0</v>
      </c>
      <c r="D18" s="346">
        <f>C18*$C$6</f>
        <v>0</v>
      </c>
      <c r="E18" s="346">
        <f>IF(Registrering!$B$25="MSCA postdoctoral fellowships",'Finansieringsgrunnlag MSCA'!$C$20,'Finansieringsgrunnlag MSCA'!$C$19)/$C$6/12*Budsjett!E4</f>
        <v>0</v>
      </c>
      <c r="F18" s="346">
        <f>E18*$C$6</f>
        <v>0</v>
      </c>
      <c r="G18" s="346">
        <f>IF(Registrering!$B$25="MSCA postdoctoral fellowships",'Finansieringsgrunnlag MSCA'!$C$20,'Finansieringsgrunnlag MSCA'!$C$19)/$C$6/12*Budsjett!F4</f>
        <v>0</v>
      </c>
      <c r="H18" s="346">
        <f>G18*$C$6</f>
        <v>0</v>
      </c>
      <c r="I18" s="346">
        <f>IF(Registrering!$B$25="MSCA postdoctoral fellowships",'Finansieringsgrunnlag MSCA'!$C$20,'Finansieringsgrunnlag MSCA'!$C$19)/$C$6/12*Budsjett!G4</f>
        <v>0</v>
      </c>
      <c r="J18" s="346">
        <f>I18*$C$6</f>
        <v>0</v>
      </c>
      <c r="K18" s="346">
        <f>IF(Registrering!$B$25="MSCA postdoctoral fellowships",'Finansieringsgrunnlag MSCA'!$C$20,'Finansieringsgrunnlag MSCA'!$C$19)/$C$6/12*Budsjett!H4</f>
        <v>0</v>
      </c>
      <c r="L18" s="346">
        <f>K18*$C$6</f>
        <v>0</v>
      </c>
      <c r="M18" s="345">
        <f t="shared" ref="M18:M19" si="3">C18+E18+G18+I18+K18</f>
        <v>0</v>
      </c>
      <c r="N18" s="345">
        <f t="shared" ref="N18:N19" si="4">D18+F18+H18+J18+L18</f>
        <v>0</v>
      </c>
    </row>
    <row r="19" spans="2:14" x14ac:dyDescent="0.25">
      <c r="B19" s="344" t="s">
        <v>254</v>
      </c>
      <c r="C19" s="346">
        <f>'Finansieringsgrunnlag MSCA'!$E$19/$C$6/12*Budsjett!D4</f>
        <v>0</v>
      </c>
      <c r="D19" s="346">
        <f>C19*$C$6</f>
        <v>0</v>
      </c>
      <c r="E19" s="346">
        <f>'Finansieringsgrunnlag MSCA'!$E$19/$C$6/12*Budsjett!E4</f>
        <v>0</v>
      </c>
      <c r="F19" s="346">
        <f>E19*$C$6</f>
        <v>0</v>
      </c>
      <c r="G19" s="346">
        <f>'Finansieringsgrunnlag MSCA'!$E$19/$C$6/12*Budsjett!F4</f>
        <v>0</v>
      </c>
      <c r="H19" s="346">
        <f>G19*$C$6</f>
        <v>0</v>
      </c>
      <c r="I19" s="346">
        <f>'Finansieringsgrunnlag MSCA'!$E$19/$C$6/12*Budsjett!G4</f>
        <v>0</v>
      </c>
      <c r="J19" s="346">
        <f>I19*$C$6</f>
        <v>0</v>
      </c>
      <c r="K19" s="346">
        <f>'Finansieringsgrunnlag MSCA'!$E$19/$C$6/12*Budsjett!H4</f>
        <v>0</v>
      </c>
      <c r="L19" s="346">
        <f>K19*$C$6</f>
        <v>0</v>
      </c>
      <c r="M19" s="345">
        <f t="shared" si="3"/>
        <v>0</v>
      </c>
      <c r="N19" s="345">
        <f t="shared" si="4"/>
        <v>0</v>
      </c>
    </row>
    <row r="20" spans="2:14" s="384" customFormat="1" x14ac:dyDescent="0.25">
      <c r="B20" s="429"/>
      <c r="C20" s="386"/>
      <c r="D20" s="386"/>
      <c r="E20" s="386"/>
      <c r="F20" s="386"/>
      <c r="G20" s="386"/>
      <c r="H20" s="386"/>
      <c r="I20" s="386"/>
      <c r="J20" s="386"/>
      <c r="K20" s="386"/>
      <c r="L20" s="386"/>
      <c r="M20" s="386"/>
      <c r="N20" s="386"/>
    </row>
    <row r="21" spans="2:14" s="384" customFormat="1" ht="18.75" x14ac:dyDescent="0.3">
      <c r="B21" s="428" t="s">
        <v>255</v>
      </c>
      <c r="C21" s="385"/>
      <c r="D21" s="385"/>
      <c r="E21" s="385"/>
      <c r="F21" s="385"/>
      <c r="G21" s="385"/>
      <c r="H21" s="385"/>
      <c r="I21" s="385"/>
      <c r="J21" s="385"/>
      <c r="K21" s="385"/>
      <c r="L21" s="385"/>
      <c r="M21" s="195"/>
      <c r="N21" s="195"/>
    </row>
    <row r="22" spans="2:14" x14ac:dyDescent="0.25">
      <c r="B22" s="430" t="s">
        <v>256</v>
      </c>
      <c r="C22" s="393">
        <f>(C27+C24+C23)</f>
        <v>0</v>
      </c>
      <c r="D22" s="393">
        <f>D13</f>
        <v>0</v>
      </c>
      <c r="E22" s="393">
        <f>(E27+E24+E23)</f>
        <v>0</v>
      </c>
      <c r="F22" s="393">
        <f>F13</f>
        <v>0</v>
      </c>
      <c r="G22" s="393">
        <f>(G27+G24+G23)</f>
        <v>0</v>
      </c>
      <c r="H22" s="393">
        <f>H13</f>
        <v>0</v>
      </c>
      <c r="I22" s="393">
        <f>(I27+I24+I23)</f>
        <v>0</v>
      </c>
      <c r="J22" s="393">
        <f>J13</f>
        <v>0</v>
      </c>
      <c r="K22" s="393">
        <f>(K27+K24+K23)</f>
        <v>0</v>
      </c>
      <c r="L22" s="393">
        <f>L13</f>
        <v>0</v>
      </c>
      <c r="M22" s="393">
        <f>C22+E22+G22+I22+K22</f>
        <v>0</v>
      </c>
      <c r="N22" s="393">
        <f>D22+F22+H22+J22+L22</f>
        <v>0</v>
      </c>
    </row>
    <row r="23" spans="2:14" x14ac:dyDescent="0.25">
      <c r="B23" s="394" t="s">
        <v>257</v>
      </c>
      <c r="C23" s="395">
        <f>IF(Budsjett!D4=0,0,Budsjett!$AG$4*Tabeller!I35)/$C$6/12*Budsjett!D4</f>
        <v>0</v>
      </c>
      <c r="D23" s="393">
        <f t="shared" ref="D23:F24" si="5">C23*$C$6</f>
        <v>0</v>
      </c>
      <c r="E23" s="395">
        <f>IF(Budsjett!E4=0,0,Budsjett!$AG$4*Tabeller!J33)/$C$6/12*Budsjett!E4</f>
        <v>0</v>
      </c>
      <c r="F23" s="395">
        <f t="shared" si="5"/>
        <v>0</v>
      </c>
      <c r="G23" s="395">
        <f>IF(Budsjett!F4=0,0,Budsjett!$AG$4*Tabeller!K33)/$C$6/12*Budsjett!F4</f>
        <v>0</v>
      </c>
      <c r="H23" s="395">
        <f t="shared" ref="H23" si="6">G23*$C$6</f>
        <v>0</v>
      </c>
      <c r="I23" s="395">
        <f>IF(Budsjett!G4=0,0,Budsjett!$AG$4*Tabeller!L33)/$C$6/12*Budsjett!G4</f>
        <v>0</v>
      </c>
      <c r="J23" s="395">
        <f t="shared" ref="J23" si="7">I23*$C$6</f>
        <v>0</v>
      </c>
      <c r="K23" s="395">
        <f>IF(Budsjett!H4=0,0,Budsjett!$AG$4*Tabeller!M33)/$C$6/12*Budsjett!H4</f>
        <v>0</v>
      </c>
      <c r="L23" s="395">
        <f t="shared" ref="L23" si="8">K23*$C$6</f>
        <v>0</v>
      </c>
      <c r="M23" s="395">
        <f t="shared" ref="M23:M24" si="9">C23+E23+G23+I23+K23</f>
        <v>0</v>
      </c>
      <c r="N23" s="395">
        <f t="shared" ref="N23:N24" si="10">D23+F23+H23+J23+L23</f>
        <v>0</v>
      </c>
    </row>
    <row r="24" spans="2:14" x14ac:dyDescent="0.25">
      <c r="B24" s="394" t="s">
        <v>258</v>
      </c>
      <c r="C24" s="395">
        <f>IF(Budsjett!D4=0,0,Budsjett!$AH$4*Tabeller!I35)/$C$6/12*Budsjett!D4</f>
        <v>0</v>
      </c>
      <c r="D24" s="393">
        <f t="shared" si="5"/>
        <v>0</v>
      </c>
      <c r="E24" s="395">
        <f>IF(Budsjett!E4=0,0,Budsjett!$AH$4*Tabeller!J33)/$C$6/12*Budsjett!E4</f>
        <v>0</v>
      </c>
      <c r="F24" s="395">
        <f t="shared" si="5"/>
        <v>0</v>
      </c>
      <c r="G24" s="395">
        <f>IF(Budsjett!F4=0,0,Budsjett!$AH$4*Tabeller!K33)/$C$6/12*Budsjett!F4</f>
        <v>0</v>
      </c>
      <c r="H24" s="395">
        <f t="shared" ref="H24" si="11">G24*$C$6</f>
        <v>0</v>
      </c>
      <c r="I24" s="395">
        <f>IF(Budsjett!G4=0,0,Budsjett!$AH$4*Tabeller!L33)/$C$6/12*Budsjett!G4</f>
        <v>0</v>
      </c>
      <c r="J24" s="395">
        <f t="shared" ref="J24" si="12">I24*$C$6</f>
        <v>0</v>
      </c>
      <c r="K24" s="395">
        <f>IF(Budsjett!F4=0,0,Budsjett!$AH$4*Tabeller!M33)/$C$6/12*Budsjett!H4</f>
        <v>0</v>
      </c>
      <c r="L24" s="395">
        <f>K24*C6</f>
        <v>0</v>
      </c>
      <c r="M24" s="395">
        <f t="shared" si="9"/>
        <v>0</v>
      </c>
      <c r="N24" s="395">
        <f t="shared" si="10"/>
        <v>0</v>
      </c>
    </row>
    <row r="25" spans="2:14" x14ac:dyDescent="0.25">
      <c r="B25" s="380"/>
      <c r="C25" s="381"/>
      <c r="D25" s="381"/>
      <c r="E25" s="381"/>
      <c r="F25" s="381"/>
      <c r="G25" s="381"/>
      <c r="H25" s="381"/>
      <c r="I25" s="381"/>
      <c r="J25" s="381"/>
      <c r="K25" s="381"/>
      <c r="L25" s="381"/>
      <c r="M25" s="381"/>
      <c r="N25" s="385"/>
    </row>
    <row r="26" spans="2:14" ht="18.75" x14ac:dyDescent="0.3">
      <c r="B26" s="428" t="s">
        <v>259</v>
      </c>
      <c r="C26" s="381"/>
      <c r="D26" s="381"/>
      <c r="E26" s="381"/>
      <c r="F26" s="381"/>
      <c r="G26" s="381"/>
      <c r="H26" s="381"/>
      <c r="I26" s="381"/>
      <c r="J26" s="381"/>
      <c r="K26" s="381"/>
      <c r="L26" s="381"/>
      <c r="M26" s="381"/>
      <c r="N26" s="385"/>
    </row>
    <row r="27" spans="2:14" x14ac:dyDescent="0.25">
      <c r="B27" s="427" t="s">
        <v>260</v>
      </c>
      <c r="C27" s="389">
        <f>SUM(C28:C29)</f>
        <v>0</v>
      </c>
      <c r="D27" s="389">
        <f>C27*$C$6</f>
        <v>0</v>
      </c>
      <c r="E27" s="389">
        <f t="shared" ref="E27:K27" si="13">SUM(E28:E29)</f>
        <v>0</v>
      </c>
      <c r="F27" s="389">
        <f>E27*$C$6</f>
        <v>0</v>
      </c>
      <c r="G27" s="389">
        <f t="shared" si="13"/>
        <v>0</v>
      </c>
      <c r="H27" s="389">
        <f>G27*$C$6</f>
        <v>0</v>
      </c>
      <c r="I27" s="389">
        <f t="shared" si="13"/>
        <v>0</v>
      </c>
      <c r="J27" s="389">
        <f>I27*$C$6</f>
        <v>0</v>
      </c>
      <c r="K27" s="389">
        <f t="shared" si="13"/>
        <v>0</v>
      </c>
      <c r="L27" s="389">
        <f>K27*$C$6</f>
        <v>0</v>
      </c>
      <c r="M27" s="389">
        <f t="shared" ref="M27:N27" si="14">SUM(M28:M29)</f>
        <v>0</v>
      </c>
      <c r="N27" s="389">
        <f t="shared" si="14"/>
        <v>0</v>
      </c>
    </row>
    <row r="28" spans="2:14" x14ac:dyDescent="0.25">
      <c r="B28" s="390" t="s">
        <v>261</v>
      </c>
      <c r="C28" s="391">
        <f>IF(Budsjett!D4=0,0,Budsjett!$AF$4*Tabeller!I35)/$C$6/12*Budsjett!D4</f>
        <v>0</v>
      </c>
      <c r="D28" s="391">
        <f t="shared" ref="D28" si="15">C28*$C$6</f>
        <v>0</v>
      </c>
      <c r="E28" s="391">
        <f>IF(Budsjett!E4=0,0,Budsjett!$AF$4*Tabeller!J33)/$C$6/12*Budsjett!E4</f>
        <v>0</v>
      </c>
      <c r="F28" s="391">
        <f t="shared" ref="F28" si="16">E28*$C$6</f>
        <v>0</v>
      </c>
      <c r="G28" s="391">
        <f>IF(Budsjett!F4=0,0,Budsjett!$AF$4*Tabeller!K33)/$C$6/12*Budsjett!F4</f>
        <v>0</v>
      </c>
      <c r="H28" s="391">
        <f t="shared" ref="H28" si="17">G28*$C$6</f>
        <v>0</v>
      </c>
      <c r="I28" s="391">
        <f>IF(Budsjett!G4=0,0,Budsjett!$AF$4*Tabeller!L33)/$C$6/12*Budsjett!G4</f>
        <v>0</v>
      </c>
      <c r="J28" s="391">
        <f t="shared" ref="J28" si="18">I28*$C$6</f>
        <v>0</v>
      </c>
      <c r="K28" s="391">
        <f>IF(Budsjett!H4=0,0,Budsjett!$AF$4*Tabeller!M33)/$C$6/12*Budsjett!H4</f>
        <v>0</v>
      </c>
      <c r="L28" s="391">
        <f>K28*C6</f>
        <v>0</v>
      </c>
      <c r="M28" s="389">
        <f t="shared" ref="M28:M29" si="19">C28+E28+G28+I28+K28</f>
        <v>0</v>
      </c>
      <c r="N28" s="389">
        <f t="shared" ref="N28:N29" si="20">D28+F28+H28+J28+L28</f>
        <v>0</v>
      </c>
    </row>
    <row r="29" spans="2:14" x14ac:dyDescent="0.25">
      <c r="B29" s="392" t="s">
        <v>262</v>
      </c>
      <c r="C29" s="389">
        <f>IF(Budsjett!D4=0,0,Budsjett!$AE$4*Tabeller!I35)/$C$6/12*Budsjett!D4</f>
        <v>0</v>
      </c>
      <c r="D29" s="389">
        <f t="shared" ref="D29" si="21">C29*$C$6</f>
        <v>0</v>
      </c>
      <c r="E29" s="389">
        <f>IF(Budsjett!E4=0,0,Budsjett!$AE$4*Tabeller!J33)/$C$6/12*Budsjett!E4</f>
        <v>0</v>
      </c>
      <c r="F29" s="389">
        <f t="shared" ref="F29" si="22">E29*$C$6</f>
        <v>0</v>
      </c>
      <c r="G29" s="389">
        <f>IF(Budsjett!F4=0,0,Budsjett!$AE$4*Tabeller!K33)/$C$6/12*Budsjett!F4</f>
        <v>0</v>
      </c>
      <c r="H29" s="389">
        <f t="shared" ref="H29" si="23">G29*$C$6</f>
        <v>0</v>
      </c>
      <c r="I29" s="389">
        <f>IF(Budsjett!G4=0,0,Budsjett!$AE$4*Tabeller!L33)/$C$6/12*Budsjett!G4</f>
        <v>0</v>
      </c>
      <c r="J29" s="389">
        <f t="shared" ref="J29" si="24">I29*$C$6</f>
        <v>0</v>
      </c>
      <c r="K29" s="389">
        <f>IF(Budsjett!H4=0,0,Budsjett!$AE$4*Tabeller!M33)/$C$6/12*Budsjett!H4</f>
        <v>0</v>
      </c>
      <c r="L29" s="389">
        <f>K29*C6</f>
        <v>0</v>
      </c>
      <c r="M29" s="389">
        <f t="shared" si="19"/>
        <v>0</v>
      </c>
      <c r="N29" s="389">
        <f t="shared" si="20"/>
        <v>0</v>
      </c>
    </row>
    <row r="31" spans="2:14" ht="18.75" x14ac:dyDescent="0.25">
      <c r="B31" s="405" t="s">
        <v>263</v>
      </c>
      <c r="C31" s="447"/>
      <c r="D31" s="447"/>
      <c r="E31" s="447"/>
      <c r="F31" s="447"/>
      <c r="G31" s="447"/>
      <c r="H31" s="447"/>
      <c r="I31" s="447"/>
      <c r="J31" s="447"/>
      <c r="K31" s="447"/>
      <c r="L31" s="447"/>
      <c r="M31" s="447"/>
      <c r="N31" s="447"/>
    </row>
    <row r="32" spans="2:14" x14ac:dyDescent="0.25">
      <c r="B32" s="31" t="s">
        <v>264</v>
      </c>
      <c r="C32" s="382" t="e">
        <f>IF(Registrering!$B$26="Ja",'Finansieringsgrunnlag MSCA'!B6,"")/$C$6</f>
        <v>#VALUE!</v>
      </c>
      <c r="D32" s="382" t="e">
        <f>C32*$C$6</f>
        <v>#VALUE!</v>
      </c>
      <c r="E32" s="382" t="e">
        <f>IF(Registrering!$B$26="Ja",'Finansieringsgrunnlag MSCA'!C6,"")/$C$6</f>
        <v>#VALUE!</v>
      </c>
      <c r="F32" s="382" t="e">
        <f>E32*$C$6</f>
        <v>#VALUE!</v>
      </c>
      <c r="G32" s="382" t="e">
        <f>IF(Registrering!$B$26="Ja",'Finansieringsgrunnlag MSCA'!D6,"")/$C$6</f>
        <v>#VALUE!</v>
      </c>
      <c r="H32" s="382" t="e">
        <f>G32*$C$6</f>
        <v>#VALUE!</v>
      </c>
      <c r="I32" s="382" t="e">
        <f>IF(Registrering!$B$26="Ja",'Finansieringsgrunnlag MSCA'!E6,"")/$C$6</f>
        <v>#VALUE!</v>
      </c>
      <c r="J32" s="383" t="e">
        <f>I32*$C$6</f>
        <v>#VALUE!</v>
      </c>
      <c r="K32" s="383" t="e">
        <f>IF(Registrering!$B$26="Ja",'Finansieringsgrunnlag MSCA'!F6,"")/$C$6</f>
        <v>#VALUE!</v>
      </c>
      <c r="L32" s="383" t="e">
        <f>K32*C6</f>
        <v>#VALUE!</v>
      </c>
      <c r="M32" s="383" t="e">
        <f t="shared" ref="M32" si="25">C32+E32+G32+I32+K32</f>
        <v>#VALUE!</v>
      </c>
      <c r="N32" s="383" t="e">
        <f t="shared" ref="N32" si="26">D32+F32+H32+J32+L32</f>
        <v>#VALUE!</v>
      </c>
    </row>
    <row r="33" spans="2:14" x14ac:dyDescent="0.25">
      <c r="B33" s="393" t="s">
        <v>265</v>
      </c>
      <c r="C33" s="396" t="e">
        <f>IF(Registrering!$B$26="Ja",'Finansieringsgrunnlag MSCA'!B6,"")/$C$6</f>
        <v>#VALUE!</v>
      </c>
      <c r="D33" s="396" t="e">
        <f t="shared" ref="D33" si="27">C33*$C$6</f>
        <v>#VALUE!</v>
      </c>
      <c r="E33" s="396" t="e">
        <f>IF(Registrering!$B$26="Ja",'Finansieringsgrunnlag MSCA'!C6,"")/$C$6</f>
        <v>#VALUE!</v>
      </c>
      <c r="F33" s="396" t="e">
        <f t="shared" ref="F33" si="28">E33*$C$6</f>
        <v>#VALUE!</v>
      </c>
      <c r="G33" s="396" t="e">
        <f>IF(Registrering!$B$26="Ja",'Finansieringsgrunnlag MSCA'!D6,"")/$C$6</f>
        <v>#VALUE!</v>
      </c>
      <c r="H33" s="396" t="e">
        <f t="shared" ref="H33" si="29">G33*$C$6</f>
        <v>#VALUE!</v>
      </c>
      <c r="I33" s="396" t="e">
        <f>IF(Registrering!$B$26="Ja",'Finansieringsgrunnlag MSCA'!E6,"")/$C$6</f>
        <v>#VALUE!</v>
      </c>
      <c r="J33" s="396" t="e">
        <f t="shared" ref="J33" si="30">I33*$C$6</f>
        <v>#VALUE!</v>
      </c>
      <c r="K33" s="407" t="e">
        <f>IF(Registrering!$B$26="Ja",'Finansieringsgrunnlag MSCA'!F6,"")/$C$6</f>
        <v>#VALUE!</v>
      </c>
      <c r="L33" s="407" t="e">
        <f>K33*C6</f>
        <v>#VALUE!</v>
      </c>
      <c r="M33" s="397" t="e">
        <f t="shared" ref="M33:M34" si="31">C33+E33+G33+I33+K33</f>
        <v>#VALUE!</v>
      </c>
      <c r="N33" s="411" t="e">
        <f t="shared" ref="N33:N34" si="32">D33+F33+H33+J33+L33</f>
        <v>#VALUE!</v>
      </c>
    </row>
    <row r="34" spans="2:14" x14ac:dyDescent="0.25">
      <c r="B34" s="398" t="s">
        <v>257</v>
      </c>
      <c r="C34" s="395" t="e">
        <f>(C33-(C33/(1+Tabeller!$H$26)))</f>
        <v>#VALUE!</v>
      </c>
      <c r="D34" s="395" t="e">
        <f t="shared" ref="D34" si="33">C34*$C$6</f>
        <v>#VALUE!</v>
      </c>
      <c r="E34" s="395" t="e">
        <f>(E33-(E33/(1+Tabeller!$H$26)))</f>
        <v>#VALUE!</v>
      </c>
      <c r="F34" s="395" t="e">
        <f t="shared" ref="F34" si="34">E34*$C$6</f>
        <v>#VALUE!</v>
      </c>
      <c r="G34" s="395" t="e">
        <f>(G33-(G33/(1+Tabeller!$H$26)))</f>
        <v>#VALUE!</v>
      </c>
      <c r="H34" s="395" t="e">
        <f t="shared" ref="H34" si="35">G34*$C$6</f>
        <v>#VALUE!</v>
      </c>
      <c r="I34" s="395" t="e">
        <f>(I33-(I33/(1+Tabeller!$H$26)))</f>
        <v>#VALUE!</v>
      </c>
      <c r="J34" s="395" t="e">
        <f t="shared" ref="J34" si="36">I34*$C$6</f>
        <v>#VALUE!</v>
      </c>
      <c r="K34" s="408" t="e">
        <f>(K33-(K33/(1+Tabeller!$H$26)))</f>
        <v>#VALUE!</v>
      </c>
      <c r="L34" s="408" t="e">
        <f>K34*C6</f>
        <v>#VALUE!</v>
      </c>
      <c r="M34" s="399" t="e">
        <f t="shared" si="31"/>
        <v>#VALUE!</v>
      </c>
      <c r="N34" s="412" t="e">
        <f t="shared" si="32"/>
        <v>#VALUE!</v>
      </c>
    </row>
    <row r="35" spans="2:14" s="384" customFormat="1" x14ac:dyDescent="0.25">
      <c r="B35" s="403"/>
      <c r="C35" s="403"/>
      <c r="D35" s="403"/>
      <c r="E35" s="403"/>
      <c r="F35" s="403"/>
      <c r="G35" s="403"/>
      <c r="H35" s="403"/>
      <c r="I35" s="403"/>
      <c r="J35" s="403"/>
      <c r="K35" s="403"/>
      <c r="L35" s="403"/>
      <c r="M35" s="403"/>
      <c r="N35" s="380"/>
    </row>
    <row r="36" spans="2:14" x14ac:dyDescent="0.25">
      <c r="B36" s="388" t="s">
        <v>266</v>
      </c>
      <c r="C36" s="389" t="e">
        <f>SUM(C37:C38)</f>
        <v>#VALUE!</v>
      </c>
      <c r="D36" s="389" t="e">
        <f>C36*$C$6</f>
        <v>#VALUE!</v>
      </c>
      <c r="E36" s="389" t="e">
        <f t="shared" ref="E36:L36" si="37">SUM(E37:E38)</f>
        <v>#VALUE!</v>
      </c>
      <c r="F36" s="389" t="e">
        <f>E36*$C$6</f>
        <v>#VALUE!</v>
      </c>
      <c r="G36" s="389" t="e">
        <f t="shared" si="37"/>
        <v>#VALUE!</v>
      </c>
      <c r="H36" s="389" t="e">
        <f>G36*$C$6</f>
        <v>#VALUE!</v>
      </c>
      <c r="I36" s="389" t="e">
        <f t="shared" si="37"/>
        <v>#VALUE!</v>
      </c>
      <c r="J36" s="389" t="e">
        <f>I36*$C$6</f>
        <v>#VALUE!</v>
      </c>
      <c r="K36" s="389" t="e">
        <f t="shared" si="37"/>
        <v>#VALUE!</v>
      </c>
      <c r="L36" s="389" t="e">
        <f t="shared" si="37"/>
        <v>#VALUE!</v>
      </c>
      <c r="M36" s="400" t="e">
        <f t="shared" ref="M36" si="38">C36+E36+G36+I36+K36</f>
        <v>#VALUE!</v>
      </c>
      <c r="N36" s="400" t="e">
        <f t="shared" ref="N36" si="39">D36+F36+H36+J36+L36</f>
        <v>#VALUE!</v>
      </c>
    </row>
    <row r="37" spans="2:14" x14ac:dyDescent="0.25">
      <c r="B37" s="390" t="s">
        <v>267</v>
      </c>
      <c r="C37" s="391" t="e">
        <f>((C33-C34)-((C33-C34)/(1+Tabeller!$H$24)))</f>
        <v>#VALUE!</v>
      </c>
      <c r="D37" s="391" t="e">
        <f t="shared" ref="D37" si="40">C37*$C$6</f>
        <v>#VALUE!</v>
      </c>
      <c r="E37" s="391" t="e">
        <f>((E33-E34)-((E33-E34)/(1+Tabeller!$H$24)))</f>
        <v>#VALUE!</v>
      </c>
      <c r="F37" s="391" t="e">
        <f t="shared" ref="F37" si="41">E37*$C$6</f>
        <v>#VALUE!</v>
      </c>
      <c r="G37" s="391" t="e">
        <f>((G33-G34)-((G33-G34)/(1+Tabeller!$H$24)))</f>
        <v>#VALUE!</v>
      </c>
      <c r="H37" s="391" t="e">
        <f t="shared" ref="H37" si="42">G37*$C$6</f>
        <v>#VALUE!</v>
      </c>
      <c r="I37" s="391" t="e">
        <f>((I33-I34)-((I33-I34)/(1+Tabeller!$H$24)))</f>
        <v>#VALUE!</v>
      </c>
      <c r="J37" s="391" t="e">
        <f t="shared" ref="J37" si="43">I37*$C$6</f>
        <v>#VALUE!</v>
      </c>
      <c r="K37" s="409" t="e">
        <f>((K33-K34)-((K33-K34)/(1+Tabeller!$H$24)))</f>
        <v>#VALUE!</v>
      </c>
      <c r="L37" s="409" t="e">
        <f>K37*C6</f>
        <v>#VALUE!</v>
      </c>
      <c r="M37" s="400" t="e">
        <f t="shared" ref="M37" si="44">C37+E37+G37+I37+K37</f>
        <v>#VALUE!</v>
      </c>
      <c r="N37" s="400" t="e">
        <f t="shared" ref="N37" si="45">D37+F37+H37+J37+L37</f>
        <v>#VALUE!</v>
      </c>
    </row>
    <row r="38" spans="2:14" x14ac:dyDescent="0.25">
      <c r="B38" s="401" t="s">
        <v>142</v>
      </c>
      <c r="C38" s="402" t="e">
        <f>(C33-C34-C37)</f>
        <v>#VALUE!</v>
      </c>
      <c r="D38" s="402" t="e">
        <f t="shared" ref="D38" si="46">C38*$C$6</f>
        <v>#VALUE!</v>
      </c>
      <c r="E38" s="402" t="e">
        <f t="shared" ref="E38:K38" si="47">(E33-E34-E37)</f>
        <v>#VALUE!</v>
      </c>
      <c r="F38" s="402" t="e">
        <f t="shared" ref="F38" si="48">E38*$C$6</f>
        <v>#VALUE!</v>
      </c>
      <c r="G38" s="402" t="e">
        <f t="shared" si="47"/>
        <v>#VALUE!</v>
      </c>
      <c r="H38" s="402" t="e">
        <f t="shared" ref="H38" si="49">G38*$C$6</f>
        <v>#VALUE!</v>
      </c>
      <c r="I38" s="402" t="e">
        <f t="shared" si="47"/>
        <v>#VALUE!</v>
      </c>
      <c r="J38" s="402" t="e">
        <f t="shared" ref="J38:L38" si="50">I38*$C$6</f>
        <v>#VALUE!</v>
      </c>
      <c r="K38" s="410" t="e">
        <f t="shared" si="47"/>
        <v>#VALUE!</v>
      </c>
      <c r="L38" s="410" t="e">
        <f t="shared" si="50"/>
        <v>#VALUE!</v>
      </c>
      <c r="M38" s="400" t="e">
        <f t="shared" ref="M38" si="51">C38+E38+G38+I38+K38</f>
        <v>#VALUE!</v>
      </c>
      <c r="N38" s="400" t="e">
        <f t="shared" ref="N38" si="52">D38+F38+H38+J38+L38</f>
        <v>#VALUE!</v>
      </c>
    </row>
    <row r="39" spans="2:14" x14ac:dyDescent="0.25">
      <c r="B39" s="447"/>
      <c r="C39" s="496"/>
      <c r="D39" s="447"/>
      <c r="E39" s="447"/>
      <c r="F39" s="447"/>
      <c r="G39" s="447"/>
      <c r="H39" s="447"/>
      <c r="I39" s="447"/>
      <c r="J39" s="447"/>
      <c r="K39" s="447"/>
      <c r="L39" s="447"/>
      <c r="M39" s="447"/>
      <c r="N39" s="447"/>
    </row>
    <row r="40" spans="2:14" ht="15.75" x14ac:dyDescent="0.25">
      <c r="B40" s="356" t="s">
        <v>268</v>
      </c>
      <c r="C40" s="357"/>
      <c r="D40" s="357"/>
      <c r="E40" s="441"/>
      <c r="F40" s="357"/>
      <c r="G40" s="357"/>
      <c r="H40" s="357"/>
      <c r="I40" s="357"/>
      <c r="J40" s="357"/>
      <c r="K40" s="357"/>
      <c r="L40" s="357"/>
      <c r="M40" s="357"/>
      <c r="N40" s="357"/>
    </row>
    <row r="41" spans="2:14" x14ac:dyDescent="0.25">
      <c r="B41" s="357"/>
      <c r="C41" s="357"/>
      <c r="D41" s="357"/>
      <c r="E41" s="357"/>
      <c r="F41" s="357"/>
      <c r="G41" s="357"/>
      <c r="H41" s="357"/>
      <c r="I41" s="357"/>
      <c r="J41" s="357"/>
      <c r="K41" s="357"/>
      <c r="L41" s="357"/>
      <c r="M41" s="357"/>
      <c r="N41" s="357"/>
    </row>
    <row r="42" spans="2:14" x14ac:dyDescent="0.25">
      <c r="B42" s="375" t="s">
        <v>269</v>
      </c>
      <c r="C42" s="358"/>
      <c r="D42" s="358"/>
      <c r="E42" s="358"/>
      <c r="F42" s="358"/>
      <c r="G42" s="358"/>
      <c r="H42" s="358"/>
      <c r="I42" s="358"/>
      <c r="J42" s="358"/>
      <c r="K42" s="358"/>
      <c r="L42" s="358"/>
      <c r="M42" s="358"/>
      <c r="N42" s="358"/>
    </row>
    <row r="43" spans="2:14" x14ac:dyDescent="0.25">
      <c r="B43" s="358" t="s">
        <v>270</v>
      </c>
      <c r="C43" s="358"/>
      <c r="D43" s="358"/>
      <c r="E43" s="358"/>
      <c r="F43" s="358"/>
      <c r="G43" s="358"/>
      <c r="H43" s="358"/>
      <c r="I43" s="358"/>
      <c r="J43" s="358"/>
      <c r="K43" s="358"/>
      <c r="L43" s="358"/>
      <c r="M43" s="358"/>
      <c r="N43" s="358"/>
    </row>
    <row r="44" spans="2:14" x14ac:dyDescent="0.25">
      <c r="B44" s="358" t="s">
        <v>271</v>
      </c>
      <c r="C44" s="358"/>
      <c r="D44" s="358"/>
      <c r="E44" s="358"/>
      <c r="F44" s="358"/>
      <c r="G44" s="358"/>
      <c r="H44" s="358"/>
      <c r="I44" s="358"/>
      <c r="J44" s="358"/>
      <c r="K44" s="358"/>
      <c r="L44" s="358"/>
      <c r="M44" s="358"/>
      <c r="N44" s="358"/>
    </row>
    <row r="45" spans="2:14" x14ac:dyDescent="0.25">
      <c r="B45" s="358" t="s">
        <v>272</v>
      </c>
      <c r="C45" s="358"/>
      <c r="D45" s="358"/>
      <c r="E45" s="358"/>
      <c r="F45" s="358"/>
      <c r="G45" s="358"/>
      <c r="H45" s="358"/>
      <c r="I45" s="358"/>
      <c r="J45" s="358"/>
      <c r="K45" s="358"/>
      <c r="L45" s="358"/>
      <c r="M45" s="358"/>
      <c r="N45" s="358"/>
    </row>
    <row r="46" spans="2:14" x14ac:dyDescent="0.25">
      <c r="B46" s="358" t="s">
        <v>273</v>
      </c>
      <c r="C46" s="358"/>
      <c r="D46" s="358"/>
      <c r="E46" s="358"/>
      <c r="F46" s="358"/>
      <c r="G46" s="358"/>
      <c r="H46" s="358"/>
      <c r="I46" s="358"/>
      <c r="J46" s="358"/>
      <c r="K46" s="358"/>
      <c r="L46" s="358"/>
      <c r="M46" s="358"/>
      <c r="N46" s="358"/>
    </row>
    <row r="47" spans="2:14" x14ac:dyDescent="0.25">
      <c r="B47" s="358"/>
      <c r="C47" s="358"/>
      <c r="D47" s="358"/>
      <c r="E47" s="358"/>
      <c r="F47" s="358"/>
      <c r="G47" s="358"/>
      <c r="H47" s="358"/>
      <c r="I47" s="358"/>
      <c r="J47" s="358"/>
      <c r="K47" s="358"/>
      <c r="L47" s="358"/>
      <c r="M47" s="358"/>
      <c r="N47" s="358"/>
    </row>
    <row r="48" spans="2:14" x14ac:dyDescent="0.25">
      <c r="B48" s="359" t="s">
        <v>274</v>
      </c>
      <c r="C48" s="359"/>
      <c r="D48" s="359"/>
      <c r="E48" s="359"/>
      <c r="F48" s="359"/>
      <c r="G48" s="359"/>
      <c r="H48" s="359"/>
      <c r="I48" s="359"/>
      <c r="J48" s="359"/>
      <c r="K48" s="359"/>
      <c r="L48" s="359"/>
      <c r="M48" s="359"/>
      <c r="N48" s="359"/>
    </row>
    <row r="49" spans="2:14" x14ac:dyDescent="0.25">
      <c r="B49" s="358"/>
      <c r="C49" s="358"/>
      <c r="D49" s="358"/>
      <c r="E49" s="358"/>
      <c r="F49" s="358"/>
      <c r="G49" s="358"/>
      <c r="H49" s="358"/>
      <c r="I49" s="358"/>
      <c r="J49" s="358"/>
      <c r="K49" s="358"/>
      <c r="L49" s="358"/>
      <c r="M49" s="358"/>
      <c r="N49" s="358"/>
    </row>
    <row r="50" spans="2:14" x14ac:dyDescent="0.25">
      <c r="B50" s="358" t="s">
        <v>275</v>
      </c>
      <c r="C50" s="358"/>
      <c r="D50" s="358"/>
      <c r="E50" s="358"/>
      <c r="F50" s="358"/>
      <c r="G50" s="358"/>
      <c r="H50" s="358"/>
      <c r="I50" s="358"/>
      <c r="J50" s="358"/>
      <c r="K50" s="358"/>
      <c r="L50" s="358"/>
      <c r="M50" s="358"/>
      <c r="N50" s="358"/>
    </row>
    <row r="51" spans="2:14" x14ac:dyDescent="0.25">
      <c r="B51" s="358" t="s">
        <v>276</v>
      </c>
      <c r="C51" s="358"/>
      <c r="D51" s="358"/>
      <c r="E51" s="358"/>
      <c r="F51" s="358"/>
      <c r="G51" s="358"/>
      <c r="H51" s="358"/>
      <c r="I51" s="358"/>
      <c r="J51" s="358"/>
      <c r="K51" s="358"/>
      <c r="L51" s="358"/>
      <c r="M51" s="358"/>
      <c r="N51" s="358"/>
    </row>
    <row r="52" spans="2:14" x14ac:dyDescent="0.25">
      <c r="B52" s="358"/>
      <c r="C52" s="358"/>
      <c r="D52" s="358"/>
      <c r="E52" s="358"/>
      <c r="F52" s="358"/>
      <c r="G52" s="358"/>
      <c r="H52" s="358"/>
      <c r="I52" s="358"/>
      <c r="J52" s="358"/>
      <c r="K52" s="358"/>
      <c r="L52" s="358"/>
      <c r="M52" s="358"/>
      <c r="N52" s="358"/>
    </row>
    <row r="53" spans="2:14" x14ac:dyDescent="0.25">
      <c r="B53" s="358" t="s">
        <v>277</v>
      </c>
      <c r="C53" s="358"/>
      <c r="D53" s="358"/>
      <c r="E53" s="358"/>
      <c r="F53" s="358"/>
      <c r="G53" s="358"/>
      <c r="H53" s="358"/>
      <c r="I53" s="358"/>
      <c r="J53" s="358"/>
      <c r="K53" s="358"/>
      <c r="L53" s="358"/>
      <c r="M53" s="358"/>
      <c r="N53" s="358"/>
    </row>
    <row r="54" spans="2:14" x14ac:dyDescent="0.25">
      <c r="B54" s="358" t="s">
        <v>278</v>
      </c>
      <c r="C54" s="358"/>
      <c r="D54" s="358"/>
      <c r="E54" s="358"/>
      <c r="F54" s="358"/>
      <c r="G54" s="358"/>
      <c r="H54" s="358"/>
      <c r="I54" s="358"/>
      <c r="J54" s="358"/>
      <c r="K54" s="358"/>
      <c r="L54" s="358"/>
      <c r="M54" s="358"/>
      <c r="N54" s="358"/>
    </row>
    <row r="55" spans="2:14" x14ac:dyDescent="0.25">
      <c r="B55" s="358"/>
      <c r="C55" s="358"/>
      <c r="D55" s="358"/>
      <c r="E55" s="358"/>
      <c r="F55" s="358"/>
      <c r="G55" s="358"/>
      <c r="H55" s="358"/>
      <c r="I55" s="358"/>
      <c r="J55" s="358"/>
      <c r="K55" s="358"/>
      <c r="L55" s="358"/>
      <c r="M55" s="358"/>
      <c r="N55" s="358"/>
    </row>
    <row r="56" spans="2:14" x14ac:dyDescent="0.25">
      <c r="B56" s="358" t="s">
        <v>279</v>
      </c>
      <c r="C56" s="358"/>
      <c r="D56" s="358"/>
      <c r="E56" s="358"/>
      <c r="F56" s="358"/>
      <c r="G56" s="358"/>
      <c r="H56" s="358"/>
      <c r="I56" s="358"/>
      <c r="J56" s="358"/>
      <c r="K56" s="358"/>
      <c r="L56" s="358"/>
      <c r="M56" s="358"/>
      <c r="N56" s="358"/>
    </row>
    <row r="57" spans="2:14" x14ac:dyDescent="0.25">
      <c r="B57" s="358" t="s">
        <v>280</v>
      </c>
      <c r="C57" s="358"/>
      <c r="D57" s="358"/>
      <c r="E57" s="358"/>
      <c r="F57" s="358"/>
      <c r="G57" s="358"/>
      <c r="H57" s="358"/>
      <c r="I57" s="358"/>
      <c r="J57" s="358"/>
      <c r="K57" s="358"/>
      <c r="L57" s="358"/>
      <c r="M57" s="358"/>
      <c r="N57" s="358"/>
    </row>
    <row r="58" spans="2:14" x14ac:dyDescent="0.25">
      <c r="B58" s="358"/>
      <c r="C58" s="358"/>
      <c r="D58" s="358"/>
      <c r="E58" s="358"/>
      <c r="F58" s="358"/>
      <c r="G58" s="358"/>
      <c r="H58" s="358"/>
      <c r="I58" s="358"/>
      <c r="J58" s="358"/>
      <c r="K58" s="358"/>
      <c r="L58" s="358"/>
      <c r="M58" s="358"/>
      <c r="N58" s="358"/>
    </row>
    <row r="59" spans="2:14" x14ac:dyDescent="0.25">
      <c r="B59" s="315"/>
      <c r="C59" s="315"/>
      <c r="D59" s="315"/>
      <c r="E59" s="315"/>
      <c r="F59" s="315"/>
      <c r="G59" s="315"/>
      <c r="H59" s="315"/>
      <c r="I59" s="315"/>
      <c r="J59" s="315"/>
      <c r="K59" s="315"/>
      <c r="L59" s="315"/>
      <c r="M59" s="315"/>
      <c r="N59" s="315"/>
    </row>
  </sheetData>
  <sheetProtection algorithmName="SHA-512" hashValue="1UPChYfUQ/J8dOnxN+TFkr7ryiaMuCAW+CDwug6mCjj3N1MEq4YN/nT+1gPGNdAMuVQcb2aWDMNbMXB4/qGxHA==" saltValue="Zf8aJSK77fB8q3iOEHS4Rw==" spinCount="100000" sheet="1" objects="1" scenarios="1"/>
  <mergeCells count="7">
    <mergeCell ref="K10:L10"/>
    <mergeCell ref="M10:N10"/>
    <mergeCell ref="B1:G1"/>
    <mergeCell ref="C10:D10"/>
    <mergeCell ref="E10:F10"/>
    <mergeCell ref="G10:H10"/>
    <mergeCell ref="I10:J10"/>
  </mergeCells>
  <pageMargins left="0.43" right="0.22" top="0.35" bottom="0.36" header="0.31496062992125984" footer="0.23622047244094491"/>
  <pageSetup paperSize="9" scale="70" orientation="landscape"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FF00"/>
    <pageSetUpPr fitToPage="1"/>
  </sheetPr>
  <dimension ref="B1:K56"/>
  <sheetViews>
    <sheetView showGridLines="0" zoomScale="115" zoomScaleNormal="115" workbookViewId="0">
      <selection activeCell="B41" sqref="B41"/>
    </sheetView>
  </sheetViews>
  <sheetFormatPr baseColWidth="10" defaultColWidth="9.42578125" defaultRowHeight="15" x14ac:dyDescent="0.25"/>
  <cols>
    <col min="1" max="1" width="0.5703125" style="38" customWidth="1"/>
    <col min="2" max="2" width="70.5703125" style="38" customWidth="1"/>
    <col min="3" max="3" width="13.42578125" style="38" customWidth="1"/>
    <col min="4" max="4" width="17.42578125" style="38" bestFit="1" customWidth="1"/>
    <col min="5" max="8" width="13.42578125" style="38" customWidth="1"/>
    <col min="9" max="9" width="10.42578125" style="38" bestFit="1" customWidth="1"/>
    <col min="10" max="10" width="10.42578125" style="38" customWidth="1"/>
    <col min="11" max="11" width="20.42578125" style="38" customWidth="1"/>
    <col min="12" max="16384" width="9.42578125" style="38"/>
  </cols>
  <sheetData>
    <row r="1" spans="2:11" ht="71.25" customHeight="1" x14ac:dyDescent="0.25">
      <c r="B1" s="554" t="s">
        <v>281</v>
      </c>
      <c r="C1" s="555"/>
      <c r="D1" s="555"/>
      <c r="E1" s="555"/>
      <c r="F1" s="518"/>
      <c r="G1" s="518"/>
      <c r="H1" s="518"/>
      <c r="I1" s="518"/>
      <c r="J1" s="518"/>
      <c r="K1" s="518"/>
    </row>
    <row r="2" spans="2:11" x14ac:dyDescent="0.25">
      <c r="B2" s="338" t="s">
        <v>233</v>
      </c>
      <c r="C2" s="352">
        <f>Registrering!B8</f>
        <v>0</v>
      </c>
      <c r="D2" s="352"/>
      <c r="E2" s="518"/>
      <c r="F2" s="518"/>
      <c r="G2" s="518"/>
      <c r="H2" s="518"/>
      <c r="I2" s="518"/>
      <c r="J2" s="518"/>
      <c r="K2" s="518"/>
    </row>
    <row r="3" spans="2:11" x14ac:dyDescent="0.25">
      <c r="B3" s="338" t="s">
        <v>234</v>
      </c>
      <c r="C3" s="353">
        <f>Registrering!B18</f>
        <v>0</v>
      </c>
      <c r="D3" s="353">
        <f>Registrering!B19</f>
        <v>0</v>
      </c>
      <c r="E3" s="518"/>
      <c r="F3" s="518"/>
      <c r="G3" s="518"/>
      <c r="H3" s="518"/>
      <c r="I3" s="518"/>
      <c r="J3" s="518"/>
      <c r="K3" s="518"/>
    </row>
    <row r="4" spans="2:11" x14ac:dyDescent="0.25">
      <c r="B4" s="338" t="s">
        <v>235</v>
      </c>
      <c r="C4" s="352">
        <f>Budsjett!C4</f>
        <v>0</v>
      </c>
      <c r="D4" s="352"/>
      <c r="E4" s="518"/>
      <c r="F4" s="518"/>
      <c r="G4" s="518"/>
      <c r="H4" s="518"/>
      <c r="I4" s="518"/>
      <c r="J4" s="518"/>
      <c r="K4" s="518"/>
    </row>
    <row r="5" spans="2:11" x14ac:dyDescent="0.25">
      <c r="B5" s="338" t="s">
        <v>236</v>
      </c>
      <c r="C5" s="352">
        <f>Budsjett!B4</f>
        <v>0</v>
      </c>
      <c r="D5" s="352"/>
      <c r="E5" s="518"/>
      <c r="F5" s="518"/>
      <c r="G5" s="518"/>
      <c r="H5" s="518"/>
      <c r="I5" s="518"/>
      <c r="J5" s="518"/>
      <c r="K5" s="518"/>
    </row>
    <row r="6" spans="2:11" x14ac:dyDescent="0.25">
      <c r="B6" s="351" t="s">
        <v>237</v>
      </c>
      <c r="C6" s="363">
        <f>Registrering!B23</f>
        <v>11.05</v>
      </c>
      <c r="D6" s="352"/>
      <c r="E6" s="518"/>
      <c r="F6" s="518"/>
      <c r="G6" s="518"/>
      <c r="H6" s="518"/>
      <c r="I6" s="518"/>
      <c r="J6" s="518"/>
      <c r="K6" s="518"/>
    </row>
    <row r="7" spans="2:11" x14ac:dyDescent="0.25">
      <c r="B7" s="351" t="s">
        <v>237</v>
      </c>
      <c r="C7" s="363">
        <f>Registrering!B24</f>
        <v>0</v>
      </c>
      <c r="D7" s="352"/>
      <c r="E7" s="518"/>
      <c r="F7" s="518"/>
      <c r="G7" s="518"/>
      <c r="H7" s="518"/>
      <c r="I7" s="518"/>
      <c r="J7" s="518"/>
      <c r="K7" s="518"/>
    </row>
    <row r="8" spans="2:11" x14ac:dyDescent="0.25">
      <c r="B8" s="518"/>
      <c r="C8" s="518"/>
      <c r="D8" s="518"/>
      <c r="E8" s="518"/>
      <c r="F8" s="518"/>
      <c r="G8" s="518"/>
      <c r="H8" s="518"/>
      <c r="I8" s="518"/>
      <c r="J8" s="518"/>
      <c r="K8" s="518"/>
    </row>
    <row r="9" spans="2:11" x14ac:dyDescent="0.25">
      <c r="B9" s="515"/>
      <c r="C9" s="354">
        <f>Budsjett!D3</f>
        <v>2024</v>
      </c>
      <c r="D9" s="354">
        <f>Budsjett!E3</f>
        <v>2025</v>
      </c>
      <c r="E9" s="354">
        <f>Budsjett!F3</f>
        <v>2026</v>
      </c>
      <c r="F9" s="354">
        <f>Budsjett!G3</f>
        <v>2027</v>
      </c>
      <c r="G9" s="354">
        <f>Budsjett!H3</f>
        <v>2028</v>
      </c>
      <c r="H9" s="354">
        <f>Budsjett!I3</f>
        <v>2029</v>
      </c>
      <c r="I9" s="354">
        <f>Budsjett!J3</f>
        <v>2030</v>
      </c>
      <c r="J9" s="354">
        <f>Budsjett!K3</f>
        <v>2031</v>
      </c>
      <c r="K9" s="31" t="s">
        <v>244</v>
      </c>
    </row>
    <row r="10" spans="2:11" x14ac:dyDescent="0.25">
      <c r="B10" s="338" t="s">
        <v>282</v>
      </c>
      <c r="C10" s="31">
        <f>'Finansieringsgrunnlag MSCA'!B5</f>
        <v>0</v>
      </c>
      <c r="D10" s="31">
        <f>'Finansieringsgrunnlag MSCA'!C5</f>
        <v>0</v>
      </c>
      <c r="E10" s="31">
        <f>'Finansieringsgrunnlag MSCA'!D5</f>
        <v>0</v>
      </c>
      <c r="F10" s="31">
        <f>'Finansieringsgrunnlag MSCA'!E5</f>
        <v>0</v>
      </c>
      <c r="G10" s="31">
        <f>'Finansieringsgrunnlag MSCA'!F5</f>
        <v>0</v>
      </c>
      <c r="H10" s="31">
        <f>'Finansieringsgrunnlag MSCA'!G5</f>
        <v>0</v>
      </c>
      <c r="I10" s="31">
        <f>'Finansieringsgrunnlag MSCA'!H5</f>
        <v>0</v>
      </c>
      <c r="J10" s="31">
        <f>'Finansieringsgrunnlag MSCA'!I5</f>
        <v>0</v>
      </c>
      <c r="K10" s="31">
        <f>SUM(C10:J10)</f>
        <v>0</v>
      </c>
    </row>
    <row r="11" spans="2:11" x14ac:dyDescent="0.25">
      <c r="B11" s="339" t="s">
        <v>283</v>
      </c>
      <c r="C11" s="31">
        <f>Budsjett!AO4</f>
        <v>0</v>
      </c>
      <c r="D11" s="31">
        <f>Budsjett!AP4</f>
        <v>0</v>
      </c>
      <c r="E11" s="31">
        <f>Budsjett!AQ4</f>
        <v>0</v>
      </c>
      <c r="F11" s="31">
        <f>Budsjett!AR4</f>
        <v>0</v>
      </c>
      <c r="G11" s="31">
        <f>Budsjett!AS4</f>
        <v>0</v>
      </c>
      <c r="H11" s="31">
        <f>Budsjett!AT4</f>
        <v>0</v>
      </c>
      <c r="I11" s="31">
        <f>Budsjett!AU4</f>
        <v>0</v>
      </c>
      <c r="J11" s="31">
        <f>Budsjett!AV4</f>
        <v>0</v>
      </c>
      <c r="K11" s="31">
        <f>SUM(C11:J11)</f>
        <v>0</v>
      </c>
    </row>
    <row r="12" spans="2:11" x14ac:dyDescent="0.25">
      <c r="B12" s="355"/>
      <c r="C12" s="334"/>
      <c r="D12" s="334"/>
      <c r="E12" s="334"/>
      <c r="F12" s="334"/>
      <c r="G12" s="334"/>
      <c r="H12" s="334"/>
      <c r="I12" s="334"/>
      <c r="J12" s="334"/>
      <c r="K12" s="335"/>
    </row>
    <row r="13" spans="2:11" x14ac:dyDescent="0.25">
      <c r="B13" s="343" t="s">
        <v>282</v>
      </c>
      <c r="C13" s="345">
        <f t="shared" ref="C13:J13" si="0">C10</f>
        <v>0</v>
      </c>
      <c r="D13" s="345">
        <f t="shared" si="0"/>
        <v>0</v>
      </c>
      <c r="E13" s="345">
        <f t="shared" si="0"/>
        <v>0</v>
      </c>
      <c r="F13" s="345">
        <f t="shared" si="0"/>
        <v>0</v>
      </c>
      <c r="G13" s="345">
        <f t="shared" si="0"/>
        <v>0</v>
      </c>
      <c r="H13" s="345">
        <f t="shared" si="0"/>
        <v>0</v>
      </c>
      <c r="I13" s="345">
        <f t="shared" si="0"/>
        <v>0</v>
      </c>
      <c r="J13" s="345">
        <f t="shared" si="0"/>
        <v>0</v>
      </c>
      <c r="K13" s="345">
        <f>SUM(C13:J13)</f>
        <v>0</v>
      </c>
    </row>
    <row r="14" spans="2:11" x14ac:dyDescent="0.25">
      <c r="B14" s="344" t="s">
        <v>253</v>
      </c>
      <c r="C14" s="346">
        <f>IF(Registrering!$B$25="Individual Fellowships",'Finansieringsgrunnlag MSCA'!$C$20,'Finansieringsgrunnlag MSCA'!$C$19)*Budsjett!D4</f>
        <v>0</v>
      </c>
      <c r="D14" s="346">
        <f>IF(Registrering!$B$25="Individual Fellowships",'Finansieringsgrunnlag MSCA'!$C$20,'Finansieringsgrunnlag MSCA'!$C$19)*Budsjett!E4</f>
        <v>0</v>
      </c>
      <c r="E14" s="346">
        <f>IF(Registrering!$B$25="Individual Fellowships",'Finansieringsgrunnlag MSCA'!$C$20,'Finansieringsgrunnlag MSCA'!$C$19)*Budsjett!F4</f>
        <v>0</v>
      </c>
      <c r="F14" s="346">
        <f>IF(Registrering!$B$25="Individual Fellowships",'Finansieringsgrunnlag MSCA'!$C$20,'Finansieringsgrunnlag MSCA'!$C$19)*Budsjett!G4</f>
        <v>0</v>
      </c>
      <c r="G14" s="346">
        <f>IF(Registrering!$B$25="Individual Fellowships",'Finansieringsgrunnlag MSCA'!$C$20,'Finansieringsgrunnlag MSCA'!$C$19)*Budsjett!H4</f>
        <v>0</v>
      </c>
      <c r="H14" s="346">
        <f>IF(Registrering!$B$25="Individual Fellowships",'Finansieringsgrunnlag MSCA'!$C$20,'Finansieringsgrunnlag MSCA'!$C$19)*Budsjett!I4</f>
        <v>0</v>
      </c>
      <c r="I14" s="346">
        <f>IF(Registrering!$B$25="Individual Fellowships",'Finansieringsgrunnlag MSCA'!$C$20,'Finansieringsgrunnlag MSCA'!$C$19)*Budsjett!J4</f>
        <v>0</v>
      </c>
      <c r="J14" s="346">
        <f>IF(Registrering!$B$25="Individual Fellowships",'Finansieringsgrunnlag MSCA'!$C$20,'Finansieringsgrunnlag MSCA'!$C$19)*Budsjett!K4</f>
        <v>0</v>
      </c>
      <c r="K14" s="346">
        <f>SUM(C14:J14)</f>
        <v>0</v>
      </c>
    </row>
    <row r="15" spans="2:11" x14ac:dyDescent="0.25">
      <c r="B15" s="344" t="s">
        <v>254</v>
      </c>
      <c r="C15" s="346">
        <f>'Finansieringsgrunnlag MSCA'!$E$19*Budsjett!D4</f>
        <v>0</v>
      </c>
      <c r="D15" s="346">
        <f>'Finansieringsgrunnlag MSCA'!$E$19*Budsjett!E4</f>
        <v>0</v>
      </c>
      <c r="E15" s="346">
        <f>'Finansieringsgrunnlag MSCA'!$E$19*Budsjett!F4</f>
        <v>0</v>
      </c>
      <c r="F15" s="346">
        <f>'Finansieringsgrunnlag MSCA'!$E$19*Budsjett!G4</f>
        <v>0</v>
      </c>
      <c r="G15" s="346">
        <f>'Finansieringsgrunnlag MSCA'!$E$19*Budsjett!H4</f>
        <v>0</v>
      </c>
      <c r="H15" s="346">
        <f>'Finansieringsgrunnlag MSCA'!$E$19*Budsjett!I4</f>
        <v>0</v>
      </c>
      <c r="I15" s="346">
        <f>'Finansieringsgrunnlag MSCA'!$E$19*Budsjett!J4</f>
        <v>0</v>
      </c>
      <c r="J15" s="346">
        <f>'Finansieringsgrunnlag MSCA'!$E$19*Budsjett!K4</f>
        <v>0</v>
      </c>
      <c r="K15" s="346">
        <f>SUM(C15:J15)</f>
        <v>0</v>
      </c>
    </row>
    <row r="16" spans="2:11" x14ac:dyDescent="0.25">
      <c r="B16" s="340"/>
      <c r="C16" s="341"/>
      <c r="D16" s="341"/>
      <c r="E16" s="341"/>
      <c r="F16" s="341"/>
      <c r="G16" s="341"/>
      <c r="H16" s="341"/>
      <c r="I16" s="341"/>
      <c r="J16" s="341"/>
      <c r="K16" s="342"/>
    </row>
    <row r="17" spans="2:11" x14ac:dyDescent="0.25">
      <c r="B17" s="347" t="s">
        <v>283</v>
      </c>
      <c r="C17" s="31">
        <f>C21+C19+C18</f>
        <v>0</v>
      </c>
      <c r="D17" s="31">
        <f t="shared" ref="D17:J17" si="1">D21+D19+D18</f>
        <v>0</v>
      </c>
      <c r="E17" s="31">
        <f t="shared" si="1"/>
        <v>0</v>
      </c>
      <c r="F17" s="31">
        <f t="shared" si="1"/>
        <v>0</v>
      </c>
      <c r="G17" s="31">
        <f t="shared" si="1"/>
        <v>0</v>
      </c>
      <c r="H17" s="31">
        <f t="shared" si="1"/>
        <v>0</v>
      </c>
      <c r="I17" s="31">
        <f t="shared" si="1"/>
        <v>0</v>
      </c>
      <c r="J17" s="31">
        <f t="shared" si="1"/>
        <v>0</v>
      </c>
      <c r="K17" s="31">
        <f>SUM(C17:J17)</f>
        <v>0</v>
      </c>
    </row>
    <row r="18" spans="2:11" x14ac:dyDescent="0.25">
      <c r="B18" s="348" t="s">
        <v>257</v>
      </c>
      <c r="C18" s="337">
        <f>IF(Budsjett!D4=0,0,Budsjett!$AG$4*Tabeller!I33*Budsjett!D4)</f>
        <v>0</v>
      </c>
      <c r="D18" s="337">
        <f>IF(Budsjett!E4=0,0,Budsjett!$AG$4*Tabeller!J33*Budsjett!E4)</f>
        <v>0</v>
      </c>
      <c r="E18" s="337">
        <f>IF(Budsjett!F4=0,0,Budsjett!$AG$4*Tabeller!K33*Budsjett!F4)</f>
        <v>0</v>
      </c>
      <c r="F18" s="337">
        <f>IF(Budsjett!G4=0,0,Budsjett!$AG$4*Tabeller!L33*Budsjett!G4)</f>
        <v>0</v>
      </c>
      <c r="G18" s="337">
        <f>IF(Budsjett!H4=0,0,Budsjett!$AG$4*Tabeller!M33*Budsjett!H4)</f>
        <v>0</v>
      </c>
      <c r="H18" s="337">
        <f>IF(Budsjett!I4=0,0,Budsjett!$AG$4*Tabeller!N33*Budsjett!I4)</f>
        <v>0</v>
      </c>
      <c r="I18" s="337">
        <f>IF(Budsjett!J4=0,0,Budsjett!$AG$4*Tabeller!O33*Budsjett!J4)</f>
        <v>0</v>
      </c>
      <c r="J18" s="337">
        <f>IF(Budsjett!K4=0,0,Budsjett!$AG$4*Tabeller!P33*Budsjett!K4)</f>
        <v>0</v>
      </c>
      <c r="K18" s="337">
        <f>SUM(C18:J18)</f>
        <v>0</v>
      </c>
    </row>
    <row r="19" spans="2:11" x14ac:dyDescent="0.25">
      <c r="B19" s="348" t="s">
        <v>258</v>
      </c>
      <c r="C19" s="337">
        <f>IF(Budsjett!D4=0,0,Budsjett!$AH$4*Tabeller!I33*Budsjett!D4)</f>
        <v>0</v>
      </c>
      <c r="D19" s="337">
        <f>IF(Budsjett!E4=0,0,Budsjett!$AH$4*Tabeller!J33*Budsjett!E4)</f>
        <v>0</v>
      </c>
      <c r="E19" s="337">
        <f>IF(Budsjett!F4=0,0,Budsjett!$AH$4*Tabeller!K33*Budsjett!F4)</f>
        <v>0</v>
      </c>
      <c r="F19" s="337">
        <f>IF(Budsjett!G4=0,0,Budsjett!$AH$4*Tabeller!L33*Budsjett!G4)</f>
        <v>0</v>
      </c>
      <c r="G19" s="337">
        <f>IF(Budsjett!H4=0,0,Budsjett!$AH$4*Tabeller!M33*Budsjett!H4)</f>
        <v>0</v>
      </c>
      <c r="H19" s="337">
        <f>IF(Budsjett!I4=0,0,Budsjett!$AH$4*Tabeller!N33*Budsjett!I4)</f>
        <v>0</v>
      </c>
      <c r="I19" s="337">
        <f>IF(Budsjett!J4=0,0,Budsjett!$AH$4*Tabeller!O33*Budsjett!J4)</f>
        <v>0</v>
      </c>
      <c r="J19" s="337">
        <f>IF(Budsjett!K4=0,0,Budsjett!$AH$4*Tabeller!P33*Budsjett!K4)</f>
        <v>0</v>
      </c>
      <c r="K19" s="337">
        <f>SUM(C19:J19)</f>
        <v>0</v>
      </c>
    </row>
    <row r="20" spans="2:11" x14ac:dyDescent="0.25">
      <c r="B20" s="349"/>
      <c r="C20" s="32"/>
      <c r="D20" s="32"/>
      <c r="E20" s="32"/>
      <c r="F20" s="32"/>
      <c r="G20" s="32"/>
      <c r="H20" s="32"/>
      <c r="I20" s="32"/>
      <c r="J20" s="32"/>
      <c r="K20" s="32"/>
    </row>
    <row r="21" spans="2:11" x14ac:dyDescent="0.25">
      <c r="B21" s="350" t="s">
        <v>260</v>
      </c>
      <c r="C21" s="31">
        <f>SUM(C22:C23)</f>
        <v>0</v>
      </c>
      <c r="D21" s="31">
        <f t="shared" ref="D21:K21" si="2">SUM(D22:D23)</f>
        <v>0</v>
      </c>
      <c r="E21" s="31">
        <f t="shared" si="2"/>
        <v>0</v>
      </c>
      <c r="F21" s="31">
        <f t="shared" si="2"/>
        <v>0</v>
      </c>
      <c r="G21" s="31">
        <f t="shared" si="2"/>
        <v>0</v>
      </c>
      <c r="H21" s="31">
        <f t="shared" si="2"/>
        <v>0</v>
      </c>
      <c r="I21" s="31">
        <f t="shared" si="2"/>
        <v>0</v>
      </c>
      <c r="J21" s="31">
        <f t="shared" si="2"/>
        <v>0</v>
      </c>
      <c r="K21" s="31">
        <f t="shared" si="2"/>
        <v>0</v>
      </c>
    </row>
    <row r="22" spans="2:11" x14ac:dyDescent="0.25">
      <c r="B22" s="287" t="s">
        <v>261</v>
      </c>
      <c r="C22" s="337">
        <f>IF(Budsjett!D4=0,0,Budsjett!$AF$4*Tabeller!I33*Budsjett!D4)</f>
        <v>0</v>
      </c>
      <c r="D22" s="337">
        <f>IF(Budsjett!E4=0,0,Budsjett!$AF$4*Tabeller!J33*Budsjett!E4)</f>
        <v>0</v>
      </c>
      <c r="E22" s="337">
        <f>IF(Budsjett!F4=0,0,Budsjett!$AF$4*Tabeller!K33*Budsjett!F4)</f>
        <v>0</v>
      </c>
      <c r="F22" s="337">
        <f>IF(Budsjett!G4=0,0,Budsjett!$AF$4*Tabeller!L33*Budsjett!G4)</f>
        <v>0</v>
      </c>
      <c r="G22" s="337">
        <f>IF(Budsjett!H4=0,0,Budsjett!$AF$4*Tabeller!M33*Budsjett!H4)</f>
        <v>0</v>
      </c>
      <c r="H22" s="337">
        <f>IF(Budsjett!I4=0,0,Budsjett!$AF$4*Tabeller!N33*Budsjett!I4)</f>
        <v>0</v>
      </c>
      <c r="I22" s="337">
        <f>IF(Budsjett!J4=0,0,Budsjett!$AF$4*Tabeller!O33*Budsjett!J4)</f>
        <v>0</v>
      </c>
      <c r="J22" s="337">
        <f>IF(Budsjett!K4=0,0,Budsjett!$AF$4*Tabeller!P33*Budsjett!K4)</f>
        <v>0</v>
      </c>
      <c r="K22" s="337">
        <f>SUM(C22:J22)</f>
        <v>0</v>
      </c>
    </row>
    <row r="23" spans="2:11" x14ac:dyDescent="0.25">
      <c r="B23" s="347" t="s">
        <v>262</v>
      </c>
      <c r="C23" s="31">
        <f>IF(Budsjett!D4=0,0,Budsjett!$AE$4*Tabeller!I33*Budsjett!D4)</f>
        <v>0</v>
      </c>
      <c r="D23" s="31">
        <f>IF(Budsjett!E4=0,0,Budsjett!$AE$4*Tabeller!J33*Budsjett!E4)</f>
        <v>0</v>
      </c>
      <c r="E23" s="31">
        <f>IF(Budsjett!F4=0,0,Budsjett!$AE$4*Tabeller!K33*Budsjett!F4)</f>
        <v>0</v>
      </c>
      <c r="F23" s="31">
        <f>IF(Budsjett!G4=0,0,Budsjett!$AE$4*Tabeller!L33*Budsjett!G4)</f>
        <v>0</v>
      </c>
      <c r="G23" s="31">
        <f>IF(Budsjett!H4=0,0,Budsjett!$AE$4*Tabeller!M33*Budsjett!H4)</f>
        <v>0</v>
      </c>
      <c r="H23" s="31">
        <f>IF(Budsjett!I4=0,0,Budsjett!$AE$4*Tabeller!N33*Budsjett!I4)</f>
        <v>0</v>
      </c>
      <c r="I23" s="31">
        <f>IF(Budsjett!J4=0,0,Budsjett!$AE$4*Tabeller!O33*Budsjett!J4)</f>
        <v>0</v>
      </c>
      <c r="J23" s="31">
        <f>IF(Budsjett!K4=0,0,Budsjett!$AE$4*Tabeller!P33*Budsjett!K4)</f>
        <v>0</v>
      </c>
      <c r="K23" s="31">
        <f>SUM(C23:J23)</f>
        <v>0</v>
      </c>
    </row>
    <row r="24" spans="2:11" x14ac:dyDescent="0.25">
      <c r="B24" s="365"/>
      <c r="C24" s="195"/>
      <c r="D24" s="195"/>
      <c r="E24" s="195"/>
      <c r="F24" s="195"/>
      <c r="G24" s="195"/>
      <c r="H24" s="195"/>
      <c r="I24" s="195"/>
      <c r="J24" s="195"/>
      <c r="K24" s="195"/>
    </row>
    <row r="25" spans="2:11" x14ac:dyDescent="0.25">
      <c r="B25" s="369" t="s">
        <v>250</v>
      </c>
      <c r="C25" s="364">
        <f>C10-C11</f>
        <v>0</v>
      </c>
      <c r="D25" s="364">
        <f t="shared" ref="D25:J25" si="3">D10-D11</f>
        <v>0</v>
      </c>
      <c r="E25" s="364">
        <f t="shared" si="3"/>
        <v>0</v>
      </c>
      <c r="F25" s="364">
        <f t="shared" si="3"/>
        <v>0</v>
      </c>
      <c r="G25" s="364">
        <f t="shared" si="3"/>
        <v>0</v>
      </c>
      <c r="H25" s="364">
        <f t="shared" si="3"/>
        <v>0</v>
      </c>
      <c r="I25" s="364">
        <f t="shared" si="3"/>
        <v>0</v>
      </c>
      <c r="J25" s="364">
        <f t="shared" si="3"/>
        <v>0</v>
      </c>
      <c r="K25" s="364">
        <f>SUM(C25:J25)</f>
        <v>0</v>
      </c>
    </row>
    <row r="26" spans="2:11" x14ac:dyDescent="0.25">
      <c r="B26" s="365"/>
      <c r="C26" s="195"/>
      <c r="D26" s="195"/>
      <c r="E26" s="195"/>
      <c r="F26" s="195"/>
      <c r="G26" s="195"/>
      <c r="H26" s="195"/>
      <c r="I26" s="195"/>
      <c r="J26" s="195"/>
      <c r="K26" s="195"/>
    </row>
    <row r="27" spans="2:11" x14ac:dyDescent="0.25">
      <c r="B27" s="344" t="s">
        <v>284</v>
      </c>
      <c r="C27" s="346">
        <f>Budsjett!D37</f>
        <v>0</v>
      </c>
      <c r="D27" s="346">
        <f>Budsjett!E37</f>
        <v>0</v>
      </c>
      <c r="E27" s="346">
        <f>Budsjett!F37</f>
        <v>0</v>
      </c>
      <c r="F27" s="346">
        <f>Budsjett!G37</f>
        <v>0</v>
      </c>
      <c r="G27" s="346">
        <f>Budsjett!H37</f>
        <v>0</v>
      </c>
      <c r="H27" s="346">
        <f>Budsjett!I37</f>
        <v>0</v>
      </c>
      <c r="I27" s="346">
        <f>Budsjett!J37</f>
        <v>0</v>
      </c>
      <c r="J27" s="346">
        <f>Budsjett!K37</f>
        <v>0</v>
      </c>
      <c r="K27" s="346">
        <f>SUM(C27:J27)</f>
        <v>0</v>
      </c>
    </row>
    <row r="29" spans="2:11" x14ac:dyDescent="0.25">
      <c r="B29" s="31" t="s">
        <v>285</v>
      </c>
      <c r="C29" s="31" t="str">
        <f>IF(Registrering!$B$26="Ja",'Finansieringsgrunnlag MSCA'!B6,"")</f>
        <v/>
      </c>
      <c r="D29" s="31" t="str">
        <f>IF(Registrering!$B$26="Ja",'Finansieringsgrunnlag MSCA'!C6,"")</f>
        <v/>
      </c>
      <c r="E29" s="31" t="str">
        <f>IF(Registrering!$B$26="Ja",'Finansieringsgrunnlag MSCA'!D6,"")</f>
        <v/>
      </c>
      <c r="F29" s="31" t="str">
        <f>IF(Registrering!$B$26="Ja",'Finansieringsgrunnlag MSCA'!E6,"")</f>
        <v/>
      </c>
      <c r="G29" s="31" t="str">
        <f>IF(Registrering!$B$26="Ja",'Finansieringsgrunnlag MSCA'!F6,"")</f>
        <v/>
      </c>
      <c r="H29" s="31" t="str">
        <f>IF(Registrering!$B$26="Ja",'Finansieringsgrunnlag MSCA'!G6,"")</f>
        <v/>
      </c>
      <c r="I29" s="31" t="str">
        <f>IF(Registrering!$B$26="Ja",'Finansieringsgrunnlag MSCA'!H6,"")</f>
        <v/>
      </c>
      <c r="J29" s="31" t="str">
        <f>IF(Registrering!$B$26="Ja",'Finansieringsgrunnlag MSCA'!I6,"")</f>
        <v/>
      </c>
      <c r="K29" s="360">
        <f>SUM(C29:J29)</f>
        <v>0</v>
      </c>
    </row>
    <row r="30" spans="2:11" x14ac:dyDescent="0.25">
      <c r="B30" s="287" t="s">
        <v>257</v>
      </c>
      <c r="C30" s="337" t="e">
        <f>C29-(C29/(1+Tabeller!$H$26))</f>
        <v>#VALUE!</v>
      </c>
      <c r="D30" s="337" t="e">
        <f>D29-(D29/(1+Tabeller!$H$26))</f>
        <v>#VALUE!</v>
      </c>
      <c r="E30" s="337" t="e">
        <f>E29-(E29/(1+Tabeller!$H$26))</f>
        <v>#VALUE!</v>
      </c>
      <c r="F30" s="337" t="e">
        <f>F29-(F29/(1+Tabeller!$H$26))</f>
        <v>#VALUE!</v>
      </c>
      <c r="G30" s="337" t="e">
        <f>G29-(G29/(1+Tabeller!$H$26))</f>
        <v>#VALUE!</v>
      </c>
      <c r="H30" s="337" t="e">
        <f>H29-(H29/(1+Tabeller!$H$26))</f>
        <v>#VALUE!</v>
      </c>
      <c r="I30" s="337" t="e">
        <f>I29-(I29/(1+Tabeller!$H$26))</f>
        <v>#VALUE!</v>
      </c>
      <c r="J30" s="337" t="e">
        <f>J29-(J29/(1+Tabeller!$H$26))</f>
        <v>#VALUE!</v>
      </c>
      <c r="K30" s="336" t="e">
        <f>SUM(C30:J30)</f>
        <v>#VALUE!</v>
      </c>
    </row>
    <row r="31" spans="2:11" x14ac:dyDescent="0.25">
      <c r="B31" s="348"/>
      <c r="C31" s="348"/>
      <c r="D31" s="348"/>
      <c r="E31" s="348"/>
      <c r="F31" s="348"/>
      <c r="G31" s="348"/>
      <c r="H31" s="348"/>
      <c r="I31" s="348"/>
      <c r="J31" s="348"/>
      <c r="K31" s="348"/>
    </row>
    <row r="32" spans="2:11" x14ac:dyDescent="0.25">
      <c r="B32" s="350" t="s">
        <v>286</v>
      </c>
      <c r="C32" s="31" t="e">
        <f>SUM(C33:C34)</f>
        <v>#VALUE!</v>
      </c>
      <c r="D32" s="31" t="e">
        <f t="shared" ref="D32:K32" si="4">SUM(D33:D34)</f>
        <v>#VALUE!</v>
      </c>
      <c r="E32" s="31" t="e">
        <f t="shared" si="4"/>
        <v>#VALUE!</v>
      </c>
      <c r="F32" s="31" t="e">
        <f t="shared" si="4"/>
        <v>#VALUE!</v>
      </c>
      <c r="G32" s="31" t="e">
        <f t="shared" si="4"/>
        <v>#VALUE!</v>
      </c>
      <c r="H32" s="31" t="e">
        <f t="shared" si="4"/>
        <v>#VALUE!</v>
      </c>
      <c r="I32" s="31" t="e">
        <f t="shared" si="4"/>
        <v>#VALUE!</v>
      </c>
      <c r="J32" s="31" t="e">
        <f t="shared" si="4"/>
        <v>#VALUE!</v>
      </c>
      <c r="K32" s="31" t="e">
        <f t="shared" si="4"/>
        <v>#VALUE!</v>
      </c>
    </row>
    <row r="33" spans="2:11" x14ac:dyDescent="0.25">
      <c r="B33" s="287" t="s">
        <v>267</v>
      </c>
      <c r="C33" s="337" t="e">
        <f>(C29-C30)-((C29-C30)/(1+Tabeller!$H$24))</f>
        <v>#VALUE!</v>
      </c>
      <c r="D33" s="337" t="e">
        <f>(D29-D30)-((D29-D30)/(1+Tabeller!$H$24))</f>
        <v>#VALUE!</v>
      </c>
      <c r="E33" s="337" t="e">
        <f>(E29-E30)-((E29-E30)/(1+Tabeller!$H$24))</f>
        <v>#VALUE!</v>
      </c>
      <c r="F33" s="337" t="e">
        <f>(F29-F30)-((F29-F30)/(1+Tabeller!$H$24))</f>
        <v>#VALUE!</v>
      </c>
      <c r="G33" s="337" t="e">
        <f>(G29-G30)-((G29-G30)/(1+Tabeller!$H$24))</f>
        <v>#VALUE!</v>
      </c>
      <c r="H33" s="337" t="e">
        <f>(H29-H30)-((H29-H30)/(1+Tabeller!$H$24))</f>
        <v>#VALUE!</v>
      </c>
      <c r="I33" s="337" t="e">
        <f>(I29-I30)-((I29-I30)/(1+Tabeller!$H$24))</f>
        <v>#VALUE!</v>
      </c>
      <c r="J33" s="337" t="e">
        <f>(J29-J30)-((J29-J30)/(1+Tabeller!$H$24))</f>
        <v>#VALUE!</v>
      </c>
      <c r="K33" s="336" t="e">
        <f t="shared" ref="K33:K34" si="5">SUM(C33:J33)</f>
        <v>#VALUE!</v>
      </c>
    </row>
    <row r="34" spans="2:11" x14ac:dyDescent="0.25">
      <c r="B34" s="287" t="s">
        <v>287</v>
      </c>
      <c r="C34" s="337" t="e">
        <f t="shared" ref="C34:J34" si="6">C29-C30-C33</f>
        <v>#VALUE!</v>
      </c>
      <c r="D34" s="337" t="e">
        <f t="shared" si="6"/>
        <v>#VALUE!</v>
      </c>
      <c r="E34" s="337" t="e">
        <f t="shared" si="6"/>
        <v>#VALUE!</v>
      </c>
      <c r="F34" s="337" t="e">
        <f t="shared" si="6"/>
        <v>#VALUE!</v>
      </c>
      <c r="G34" s="337" t="e">
        <f t="shared" si="6"/>
        <v>#VALUE!</v>
      </c>
      <c r="H34" s="337" t="e">
        <f t="shared" si="6"/>
        <v>#VALUE!</v>
      </c>
      <c r="I34" s="337" t="e">
        <f t="shared" si="6"/>
        <v>#VALUE!</v>
      </c>
      <c r="J34" s="337" t="e">
        <f t="shared" si="6"/>
        <v>#VALUE!</v>
      </c>
      <c r="K34" s="336" t="e">
        <f t="shared" si="5"/>
        <v>#VALUE!</v>
      </c>
    </row>
    <row r="35" spans="2:11" x14ac:dyDescent="0.25">
      <c r="B35" s="366"/>
      <c r="C35" s="367"/>
      <c r="D35" s="367"/>
      <c r="E35" s="367"/>
      <c r="F35" s="367"/>
      <c r="G35" s="367"/>
      <c r="H35" s="367"/>
      <c r="I35" s="367"/>
      <c r="J35" s="367"/>
      <c r="K35" s="368"/>
    </row>
    <row r="36" spans="2:11" ht="15.75" x14ac:dyDescent="0.25">
      <c r="B36" s="361" t="s">
        <v>250</v>
      </c>
      <c r="C36" s="362">
        <f t="shared" ref="C36:J36" si="7">C10-C11</f>
        <v>0</v>
      </c>
      <c r="D36" s="362">
        <f>D10-D11</f>
        <v>0</v>
      </c>
      <c r="E36" s="362">
        <f t="shared" si="7"/>
        <v>0</v>
      </c>
      <c r="F36" s="362">
        <f t="shared" si="7"/>
        <v>0</v>
      </c>
      <c r="G36" s="362">
        <f t="shared" si="7"/>
        <v>0</v>
      </c>
      <c r="H36" s="362">
        <f t="shared" si="7"/>
        <v>0</v>
      </c>
      <c r="I36" s="362">
        <f t="shared" si="7"/>
        <v>0</v>
      </c>
      <c r="J36" s="362">
        <f t="shared" si="7"/>
        <v>0</v>
      </c>
      <c r="K36" s="362">
        <f>SUM(C36:J36)</f>
        <v>0</v>
      </c>
    </row>
    <row r="37" spans="2:11" ht="15.75" x14ac:dyDescent="0.25">
      <c r="B37" s="356" t="s">
        <v>268</v>
      </c>
      <c r="C37" s="357"/>
      <c r="D37" s="357"/>
      <c r="E37" s="357"/>
      <c r="F37" s="357"/>
      <c r="G37" s="357"/>
      <c r="H37" s="357"/>
      <c r="I37" s="357"/>
      <c r="J37" s="357"/>
      <c r="K37" s="357"/>
    </row>
    <row r="38" spans="2:11" x14ac:dyDescent="0.25">
      <c r="B38" s="357"/>
      <c r="C38" s="357"/>
      <c r="D38" s="357"/>
      <c r="E38" s="357"/>
      <c r="F38" s="357"/>
      <c r="G38" s="357"/>
      <c r="H38" s="357"/>
      <c r="I38" s="357"/>
      <c r="J38" s="357"/>
      <c r="K38" s="357"/>
    </row>
    <row r="39" spans="2:11" x14ac:dyDescent="0.25">
      <c r="B39" s="375" t="s">
        <v>288</v>
      </c>
      <c r="C39" s="358"/>
      <c r="D39" s="358"/>
      <c r="E39" s="358"/>
      <c r="F39" s="358"/>
      <c r="G39" s="358"/>
      <c r="H39" s="358"/>
      <c r="I39" s="358"/>
      <c r="J39" s="358"/>
      <c r="K39" s="358"/>
    </row>
    <row r="40" spans="2:11" x14ac:dyDescent="0.25">
      <c r="B40" s="358" t="s">
        <v>289</v>
      </c>
      <c r="C40" s="358"/>
      <c r="D40" s="358"/>
      <c r="E40" s="358"/>
      <c r="F40" s="358"/>
      <c r="G40" s="358"/>
      <c r="H40" s="358"/>
      <c r="I40" s="358"/>
      <c r="J40" s="358"/>
      <c r="K40" s="358"/>
    </row>
    <row r="41" spans="2:11" x14ac:dyDescent="0.25">
      <c r="B41" s="358" t="s">
        <v>271</v>
      </c>
      <c r="C41" s="358"/>
      <c r="D41" s="358"/>
      <c r="E41" s="358"/>
      <c r="F41" s="358"/>
      <c r="G41" s="358"/>
      <c r="H41" s="358"/>
      <c r="I41" s="358"/>
      <c r="J41" s="358"/>
      <c r="K41" s="358"/>
    </row>
    <row r="42" spans="2:11" x14ac:dyDescent="0.25">
      <c r="B42" s="358" t="s">
        <v>272</v>
      </c>
      <c r="C42" s="358"/>
      <c r="D42" s="358"/>
      <c r="E42" s="358"/>
      <c r="F42" s="358"/>
      <c r="G42" s="358"/>
      <c r="H42" s="358"/>
      <c r="I42" s="358"/>
      <c r="J42" s="358"/>
      <c r="K42" s="358"/>
    </row>
    <row r="43" spans="2:11" x14ac:dyDescent="0.25">
      <c r="B43" s="358" t="s">
        <v>273</v>
      </c>
      <c r="C43" s="358"/>
      <c r="D43" s="358"/>
      <c r="E43" s="358"/>
      <c r="F43" s="358"/>
      <c r="G43" s="358"/>
      <c r="H43" s="358"/>
      <c r="I43" s="358"/>
      <c r="J43" s="358"/>
      <c r="K43" s="358"/>
    </row>
    <row r="44" spans="2:11" x14ac:dyDescent="0.25">
      <c r="B44" s="358"/>
      <c r="C44" s="358"/>
      <c r="D44" s="358"/>
      <c r="E44" s="358"/>
      <c r="F44" s="358"/>
      <c r="G44" s="358"/>
      <c r="H44" s="358"/>
      <c r="I44" s="358"/>
      <c r="J44" s="358"/>
      <c r="K44" s="358"/>
    </row>
    <row r="45" spans="2:11" x14ac:dyDescent="0.25">
      <c r="B45" s="359" t="s">
        <v>274</v>
      </c>
      <c r="C45" s="359"/>
      <c r="D45" s="359"/>
      <c r="E45" s="359"/>
      <c r="F45" s="359"/>
      <c r="G45" s="359"/>
      <c r="H45" s="359"/>
      <c r="I45" s="359"/>
      <c r="J45" s="359"/>
      <c r="K45" s="359"/>
    </row>
    <row r="46" spans="2:11" x14ac:dyDescent="0.25">
      <c r="B46" s="358"/>
      <c r="C46" s="358"/>
      <c r="D46" s="358"/>
      <c r="E46" s="358"/>
      <c r="F46" s="358"/>
      <c r="G46" s="358"/>
      <c r="H46" s="358"/>
      <c r="I46" s="358"/>
      <c r="J46" s="358"/>
      <c r="K46" s="358"/>
    </row>
    <row r="47" spans="2:11" x14ac:dyDescent="0.25">
      <c r="B47" s="358" t="s">
        <v>275</v>
      </c>
      <c r="C47" s="358"/>
      <c r="D47" s="358"/>
      <c r="E47" s="358"/>
      <c r="F47" s="358"/>
      <c r="G47" s="358"/>
      <c r="H47" s="358"/>
      <c r="I47" s="358"/>
      <c r="J47" s="358"/>
      <c r="K47" s="358"/>
    </row>
    <row r="48" spans="2:11" x14ac:dyDescent="0.25">
      <c r="B48" s="358" t="s">
        <v>276</v>
      </c>
      <c r="C48" s="358"/>
      <c r="D48" s="358"/>
      <c r="E48" s="358"/>
      <c r="F48" s="358"/>
      <c r="G48" s="358"/>
      <c r="H48" s="358"/>
      <c r="I48" s="358"/>
      <c r="J48" s="358"/>
      <c r="K48" s="358"/>
    </row>
    <row r="49" spans="2:11" x14ac:dyDescent="0.25">
      <c r="B49" s="358"/>
      <c r="C49" s="358"/>
      <c r="D49" s="358"/>
      <c r="E49" s="358"/>
      <c r="F49" s="358"/>
      <c r="G49" s="358"/>
      <c r="H49" s="358"/>
      <c r="I49" s="358"/>
      <c r="J49" s="358"/>
      <c r="K49" s="358"/>
    </row>
    <row r="50" spans="2:11" x14ac:dyDescent="0.25">
      <c r="B50" s="358" t="s">
        <v>277</v>
      </c>
      <c r="C50" s="358"/>
      <c r="D50" s="358"/>
      <c r="E50" s="358"/>
      <c r="F50" s="358"/>
      <c r="G50" s="358"/>
      <c r="H50" s="358"/>
      <c r="I50" s="358"/>
      <c r="J50" s="358"/>
      <c r="K50" s="358"/>
    </row>
    <row r="51" spans="2:11" x14ac:dyDescent="0.25">
      <c r="B51" s="358" t="s">
        <v>278</v>
      </c>
      <c r="C51" s="358"/>
      <c r="D51" s="358"/>
      <c r="E51" s="358"/>
      <c r="F51" s="358"/>
      <c r="G51" s="358"/>
      <c r="H51" s="358"/>
      <c r="I51" s="358"/>
      <c r="J51" s="358"/>
      <c r="K51" s="358"/>
    </row>
    <row r="52" spans="2:11" x14ac:dyDescent="0.25">
      <c r="B52" s="358"/>
      <c r="C52" s="358"/>
      <c r="D52" s="358"/>
      <c r="E52" s="358"/>
      <c r="F52" s="358"/>
      <c r="G52" s="358"/>
      <c r="H52" s="358"/>
      <c r="I52" s="358"/>
      <c r="J52" s="358"/>
      <c r="K52" s="358"/>
    </row>
    <row r="53" spans="2:11" x14ac:dyDescent="0.25">
      <c r="B53" s="358" t="s">
        <v>279</v>
      </c>
      <c r="C53" s="358"/>
      <c r="D53" s="358"/>
      <c r="E53" s="358"/>
      <c r="F53" s="358"/>
      <c r="G53" s="358"/>
      <c r="H53" s="358"/>
      <c r="I53" s="358"/>
      <c r="J53" s="358"/>
      <c r="K53" s="358"/>
    </row>
    <row r="54" spans="2:11" x14ac:dyDescent="0.25">
      <c r="B54" s="358" t="s">
        <v>280</v>
      </c>
      <c r="C54" s="358"/>
      <c r="D54" s="358"/>
      <c r="E54" s="358"/>
      <c r="F54" s="358"/>
      <c r="G54" s="358"/>
      <c r="H54" s="358"/>
      <c r="I54" s="358"/>
      <c r="J54" s="358"/>
      <c r="K54" s="358"/>
    </row>
    <row r="55" spans="2:11" x14ac:dyDescent="0.25">
      <c r="B55" s="358"/>
      <c r="C55" s="358"/>
      <c r="D55" s="358"/>
      <c r="E55" s="358"/>
      <c r="F55" s="358"/>
      <c r="G55" s="358"/>
      <c r="H55" s="358"/>
      <c r="I55" s="358"/>
      <c r="J55" s="358"/>
      <c r="K55" s="358"/>
    </row>
    <row r="56" spans="2:11" x14ac:dyDescent="0.25">
      <c r="B56" s="315"/>
      <c r="C56" s="315"/>
      <c r="D56" s="315"/>
      <c r="E56" s="315"/>
      <c r="F56" s="315"/>
      <c r="G56" s="315"/>
      <c r="H56" s="315"/>
      <c r="I56" s="315"/>
      <c r="J56" s="315"/>
      <c r="K56" s="315"/>
    </row>
  </sheetData>
  <mergeCells count="1">
    <mergeCell ref="B1:E1"/>
  </mergeCells>
  <pageMargins left="0.43" right="0.22" top="0.35" bottom="0.36" header="0.31496062992125984" footer="0.23622047244094491"/>
  <pageSetup paperSize="9" scale="70" orientation="landscape" r:id="rId1"/>
  <legacy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0" tint="-0.34998626667073579"/>
    <pageSetUpPr fitToPage="1"/>
  </sheetPr>
  <dimension ref="A1:S38"/>
  <sheetViews>
    <sheetView topLeftCell="A13" zoomScale="70" zoomScaleNormal="70" workbookViewId="0">
      <selection activeCell="B34" sqref="B34"/>
    </sheetView>
  </sheetViews>
  <sheetFormatPr baseColWidth="10" defaultColWidth="9.42578125" defaultRowHeight="12.75" x14ac:dyDescent="0.2"/>
  <cols>
    <col min="1" max="1" width="131.42578125" customWidth="1"/>
    <col min="2" max="2" width="21.5703125" customWidth="1"/>
    <col min="3" max="3" width="14" customWidth="1"/>
    <col min="4" max="4" width="15" customWidth="1"/>
    <col min="5" max="5" width="20.5703125" customWidth="1"/>
    <col min="6" max="6" width="15.42578125" customWidth="1"/>
    <col min="7" max="7" width="17.42578125" customWidth="1"/>
    <col min="8" max="8" width="15.42578125" customWidth="1"/>
    <col min="9" max="9" width="14.5703125" customWidth="1"/>
    <col min="10" max="10" width="17.5703125" customWidth="1"/>
    <col min="11" max="11" width="21.42578125" customWidth="1"/>
    <col min="12" max="12" width="12.42578125" customWidth="1"/>
    <col min="13" max="13" width="13.42578125" customWidth="1"/>
    <col min="14" max="15" width="9.42578125" customWidth="1"/>
  </cols>
  <sheetData>
    <row r="1" spans="1:19" ht="26.25" x14ac:dyDescent="0.4">
      <c r="A1" s="226" t="s">
        <v>290</v>
      </c>
      <c r="B1" s="315"/>
      <c r="C1" s="315"/>
      <c r="D1" s="315"/>
      <c r="E1" s="315"/>
      <c r="F1" s="315"/>
      <c r="G1" s="315"/>
      <c r="H1" s="315"/>
      <c r="I1" s="315"/>
      <c r="J1" s="315"/>
      <c r="K1" s="315"/>
      <c r="L1" s="315"/>
      <c r="M1" s="315"/>
      <c r="N1" s="315"/>
      <c r="O1" s="315"/>
      <c r="P1" s="315"/>
      <c r="Q1" s="315"/>
      <c r="R1" s="315"/>
      <c r="S1" s="315"/>
    </row>
    <row r="2" spans="1:19" s="44" customFormat="1" ht="26.25" x14ac:dyDescent="0.4">
      <c r="A2" s="226" t="s">
        <v>291</v>
      </c>
      <c r="B2" s="209"/>
      <c r="C2" s="209"/>
      <c r="D2" s="53"/>
      <c r="E2" s="53"/>
      <c r="F2" s="53"/>
      <c r="G2" s="316"/>
      <c r="H2" s="316"/>
      <c r="I2" s="316"/>
      <c r="J2" s="316"/>
      <c r="K2" s="316"/>
      <c r="L2" s="316"/>
      <c r="M2" s="316"/>
      <c r="N2" s="316"/>
      <c r="O2" s="316"/>
      <c r="P2" s="316"/>
      <c r="Q2" s="316"/>
      <c r="R2" s="316"/>
      <c r="S2" s="316"/>
    </row>
    <row r="3" spans="1:19" s="44" customFormat="1" ht="14.25" customHeight="1" x14ac:dyDescent="0.3">
      <c r="A3" s="316"/>
      <c r="B3" s="321">
        <f>Budsjett!D3</f>
        <v>2024</v>
      </c>
      <c r="C3" s="321">
        <f>Budsjett!E3</f>
        <v>2025</v>
      </c>
      <c r="D3" s="321">
        <f>Budsjett!F3</f>
        <v>2026</v>
      </c>
      <c r="E3" s="321">
        <f>Budsjett!G3</f>
        <v>2027</v>
      </c>
      <c r="F3" s="321">
        <f>Budsjett!H3</f>
        <v>2028</v>
      </c>
      <c r="G3" s="321">
        <v>2023</v>
      </c>
      <c r="H3" s="321">
        <v>2024</v>
      </c>
      <c r="I3" s="321">
        <v>2025</v>
      </c>
      <c r="J3" s="265"/>
      <c r="K3" s="265"/>
      <c r="L3" s="265"/>
      <c r="M3" s="265"/>
      <c r="N3" s="265"/>
      <c r="O3" s="265"/>
      <c r="P3" s="266"/>
      <c r="Q3" s="210" t="s">
        <v>292</v>
      </c>
      <c r="R3" s="316"/>
      <c r="S3" s="316"/>
    </row>
    <row r="4" spans="1:19" s="44" customFormat="1" ht="18.75" customHeight="1" x14ac:dyDescent="0.25">
      <c r="A4" s="316"/>
      <c r="B4" s="297">
        <f>Budsjett!D4</f>
        <v>0</v>
      </c>
      <c r="C4" s="297">
        <f>Budsjett!E4</f>
        <v>0</v>
      </c>
      <c r="D4" s="297">
        <f>Budsjett!F4</f>
        <v>0</v>
      </c>
      <c r="E4" s="297">
        <f>Budsjett!G4</f>
        <v>0</v>
      </c>
      <c r="F4" s="297">
        <f>Budsjett!H4</f>
        <v>0</v>
      </c>
      <c r="G4" s="297">
        <f>Budsjett!I4</f>
        <v>0</v>
      </c>
      <c r="H4" s="297">
        <f>Budsjett!J4</f>
        <v>0</v>
      </c>
      <c r="I4" s="297">
        <f>Budsjett!K4</f>
        <v>0</v>
      </c>
      <c r="J4" s="307" t="s">
        <v>293</v>
      </c>
      <c r="K4" s="267"/>
      <c r="L4" s="267"/>
      <c r="M4" s="267"/>
      <c r="N4" s="267"/>
      <c r="O4" s="267"/>
      <c r="P4" s="267"/>
      <c r="Q4" s="266"/>
      <c r="R4" s="210"/>
      <c r="S4" s="316"/>
    </row>
    <row r="5" spans="1:19" s="44" customFormat="1" ht="21" customHeight="1" x14ac:dyDescent="0.35">
      <c r="A5" s="289" t="s">
        <v>294</v>
      </c>
      <c r="B5" s="311">
        <f>(IFERROR(IF(Registrering!$B$25='Finansieringsgrunnlag MSCA'!$A$19,'Finansieringsgrunnlag MSCA'!$M$19,0)+IF(Registrering!$B$25='Finansieringsgrunnlag MSCA'!$A$20,'Finansieringsgrunnlag MSCA'!$M$20,0),"")*B4)/12</f>
        <v>0</v>
      </c>
      <c r="C5" s="311">
        <f>(IFERROR(IF(Registrering!$B$25='Finansieringsgrunnlag MSCA'!$A$19,'Finansieringsgrunnlag MSCA'!$M$19,0)+IF(Registrering!$B$25='Finansieringsgrunnlag MSCA'!$A$20,'Finansieringsgrunnlag MSCA'!$M$20,0),"")*C4)/12</f>
        <v>0</v>
      </c>
      <c r="D5" s="311">
        <f>(IFERROR(IF(Registrering!$B$25='Finansieringsgrunnlag MSCA'!$A$19,'Finansieringsgrunnlag MSCA'!$M$19,0)+IF(Registrering!$B$25='Finansieringsgrunnlag MSCA'!$A$20,'Finansieringsgrunnlag MSCA'!$M$20,0),"")*D4)/12</f>
        <v>0</v>
      </c>
      <c r="E5" s="311">
        <f>(IFERROR(IF(Registrering!$B$25='Finansieringsgrunnlag MSCA'!$A$19,'Finansieringsgrunnlag MSCA'!$M$19,0)+IF(Registrering!$B$25='Finansieringsgrunnlag MSCA'!$A$20,'Finansieringsgrunnlag MSCA'!$M$20,0),"")*E4)/12</f>
        <v>0</v>
      </c>
      <c r="F5" s="311">
        <f>(IFERROR(IF(Registrering!$B$25='Finansieringsgrunnlag MSCA'!$A$19,'Finansieringsgrunnlag MSCA'!$M$19,0)+IF(Registrering!$B$25='Finansieringsgrunnlag MSCA'!$A$20,'Finansieringsgrunnlag MSCA'!$M$20,0),"")*F4)/12</f>
        <v>0</v>
      </c>
      <c r="G5" s="311">
        <f>(IFERROR(IF(Registrering!$B$25='Finansieringsgrunnlag MSCA'!$A$19,'Finansieringsgrunnlag MSCA'!$M$19,0)+IF(Registrering!$B$25='Finansieringsgrunnlag MSCA'!$A$20,'Finansieringsgrunnlag MSCA'!$M$20,0),"")*G4)/12</f>
        <v>0</v>
      </c>
      <c r="H5" s="311">
        <f>(IFERROR(IF(Registrering!$B$25='Finansieringsgrunnlag MSCA'!$A$19,'Finansieringsgrunnlag MSCA'!$M$19,0)+IF(Registrering!$B$25='Finansieringsgrunnlag MSCA'!$A$20,'Finansieringsgrunnlag MSCA'!$M$20,0),"")*H4)/12</f>
        <v>0</v>
      </c>
      <c r="I5" s="311">
        <f>(IFERROR(IF(Registrering!$B$25='Finansieringsgrunnlag MSCA'!$A$19,'Finansieringsgrunnlag MSCA'!$M$19,0)+IF(Registrering!$B$25='Finansieringsgrunnlag MSCA'!$A$20,'Finansieringsgrunnlag MSCA'!$M$20,0),"")*I4)/12</f>
        <v>0</v>
      </c>
      <c r="J5" s="303">
        <f>SUM(B5:I5)</f>
        <v>0</v>
      </c>
      <c r="K5" s="315"/>
      <c r="L5" s="315"/>
      <c r="M5" s="315"/>
      <c r="N5" s="315"/>
      <c r="O5" s="315"/>
      <c r="P5" s="315"/>
      <c r="Q5" s="315"/>
      <c r="R5" s="316"/>
      <c r="S5" s="316"/>
    </row>
    <row r="6" spans="1:19" s="316" customFormat="1" ht="21" customHeight="1" x14ac:dyDescent="0.35">
      <c r="A6" s="289" t="s">
        <v>295</v>
      </c>
      <c r="B6" s="311">
        <f>IF(Registrering!$B$26="Ja",$G$19*B$4,0)/12</f>
        <v>0</v>
      </c>
      <c r="C6" s="311">
        <f>IF(Registrering!$B$26="Ja",$G$19*C$4,0)/12</f>
        <v>0</v>
      </c>
      <c r="D6" s="311">
        <f>IF(Registrering!$B$26="Ja",$G$19*D$4,0)/12</f>
        <v>0</v>
      </c>
      <c r="E6" s="311">
        <f>IF(Registrering!$B$26="Ja",$G$19*E$4,0)/12</f>
        <v>0</v>
      </c>
      <c r="F6" s="311">
        <f>IF(Registrering!$B$26="Ja",$G$19*F$4,0)/12</f>
        <v>0</v>
      </c>
      <c r="G6" s="311">
        <f>IF(Registrering!$B$26="Ja",$G$19*G$4,0)/12</f>
        <v>0</v>
      </c>
      <c r="H6" s="311">
        <f>IF(Registrering!$B$26="Ja",$G$19*H$4,0)/12</f>
        <v>0</v>
      </c>
      <c r="I6" s="311">
        <f>IF(Registrering!$B$26="Ja",$G$19*I$4,0)/12</f>
        <v>0</v>
      </c>
      <c r="J6" s="303">
        <f t="shared" ref="J6:J8" si="0">SUM(B6:I6)</f>
        <v>0</v>
      </c>
      <c r="K6" s="315"/>
      <c r="L6" s="315"/>
      <c r="M6" s="315"/>
      <c r="N6" s="315"/>
      <c r="O6" s="315"/>
      <c r="P6" s="315"/>
      <c r="Q6" s="315"/>
    </row>
    <row r="7" spans="1:19" s="44" customFormat="1" ht="21" customHeight="1" x14ac:dyDescent="0.35">
      <c r="A7" s="289" t="s">
        <v>296</v>
      </c>
      <c r="B7" s="311">
        <f>(IFERROR(IF(Registrering!$B$25='Finansieringsgrunnlag MSCA'!$A$19,'Finansieringsgrunnlag MSCA'!$I$19,0)+IF(Registrering!$B$25='Finansieringsgrunnlag MSCA'!$A$20,'Finansieringsgrunnlag MSCA'!$I$20,0),"")*B4)/12</f>
        <v>0</v>
      </c>
      <c r="C7" s="311">
        <f>(IFERROR(IF(Registrering!$B$25='Finansieringsgrunnlag MSCA'!$A$19,'Finansieringsgrunnlag MSCA'!$I$19,0)+IF(Registrering!$B$25='Finansieringsgrunnlag MSCA'!$A$20,'Finansieringsgrunnlag MSCA'!$I$20,0),"")*C4)/12</f>
        <v>0</v>
      </c>
      <c r="D7" s="311">
        <f>(IFERROR(IF(Registrering!$B$25='Finansieringsgrunnlag MSCA'!$A$19,'Finansieringsgrunnlag MSCA'!$I$19,0)+IF(Registrering!$B$25='Finansieringsgrunnlag MSCA'!$A$20,'Finansieringsgrunnlag MSCA'!$I$20,0),"")*D4)/12</f>
        <v>0</v>
      </c>
      <c r="E7" s="311">
        <f>(IFERROR(IF(Registrering!$B$25='Finansieringsgrunnlag MSCA'!$A$19,'Finansieringsgrunnlag MSCA'!$I$19,0)+IF(Registrering!$B$25='Finansieringsgrunnlag MSCA'!$A$20,'Finansieringsgrunnlag MSCA'!$I$20,0),"")*E4)/12</f>
        <v>0</v>
      </c>
      <c r="F7" s="311">
        <f>(IFERROR(IF(Registrering!$B$25='Finansieringsgrunnlag MSCA'!$A$19,'Finansieringsgrunnlag MSCA'!$I$19,0)+IF(Registrering!$B$25='Finansieringsgrunnlag MSCA'!$A$20,'Finansieringsgrunnlag MSCA'!$I$20,0),"")*F4)/12</f>
        <v>0</v>
      </c>
      <c r="G7" s="311">
        <f>(IFERROR(IF(Registrering!$B$25='Finansieringsgrunnlag MSCA'!$A$19,'Finansieringsgrunnlag MSCA'!$I$19,0)+IF(Registrering!$B$25='Finansieringsgrunnlag MSCA'!$A$20,'Finansieringsgrunnlag MSCA'!$I$20,0),"")*G4)/12</f>
        <v>0</v>
      </c>
      <c r="H7" s="311">
        <f>(IFERROR(IF(Registrering!$B$25='Finansieringsgrunnlag MSCA'!$A$19,'Finansieringsgrunnlag MSCA'!$I$19,0)+IF(Registrering!$B$25='Finansieringsgrunnlag MSCA'!$A$20,'Finansieringsgrunnlag MSCA'!$I$20,0),"")*H4)/12</f>
        <v>0</v>
      </c>
      <c r="I7" s="311">
        <f>(IFERROR(IF(Registrering!$B$25='Finansieringsgrunnlag MSCA'!$A$19,'Finansieringsgrunnlag MSCA'!$I$19,0)+IF(Registrering!$B$25='Finansieringsgrunnlag MSCA'!$A$20,'Finansieringsgrunnlag MSCA'!$I$20,0),"")*I4)/12</f>
        <v>0</v>
      </c>
      <c r="J7" s="303">
        <f t="shared" si="0"/>
        <v>0</v>
      </c>
      <c r="K7" s="225"/>
      <c r="L7" s="225"/>
      <c r="M7" s="225"/>
      <c r="N7" s="225"/>
      <c r="O7" s="225"/>
      <c r="P7" s="225"/>
      <c r="Q7" s="225"/>
      <c r="R7" s="316"/>
      <c r="S7" s="316"/>
    </row>
    <row r="8" spans="1:19" s="44" customFormat="1" ht="21" customHeight="1" thickBot="1" x14ac:dyDescent="0.4">
      <c r="A8" s="312" t="s">
        <v>297</v>
      </c>
      <c r="B8" s="314">
        <f>(IFERROR(IF(Registrering!$B$25='Finansieringsgrunnlag MSCA'!$A$19,'Finansieringsgrunnlag MSCA'!$K$19,0)+IF(Registrering!$B$25='Finansieringsgrunnlag MSCA'!$A$20,'Finansieringsgrunnlag MSCA'!$K$20,0),"")*B4)/12</f>
        <v>0</v>
      </c>
      <c r="C8" s="314">
        <f>(IFERROR(IF(Registrering!$B$25='Finansieringsgrunnlag MSCA'!$A$19,'Finansieringsgrunnlag MSCA'!$K$19,0)+IF(Registrering!$B$25='Finansieringsgrunnlag MSCA'!$A$20,'Finansieringsgrunnlag MSCA'!$K$20,0),"")*C4)/12</f>
        <v>0</v>
      </c>
      <c r="D8" s="314">
        <f>(IFERROR(IF(Registrering!$B$25='Finansieringsgrunnlag MSCA'!$A$19,'Finansieringsgrunnlag MSCA'!$K$19,0)+IF(Registrering!$B$25='Finansieringsgrunnlag MSCA'!$A$20,'Finansieringsgrunnlag MSCA'!$K$20,0),"")*D4)/12</f>
        <v>0</v>
      </c>
      <c r="E8" s="314">
        <f>(IFERROR(IF(Registrering!$B$25='Finansieringsgrunnlag MSCA'!$A$19,'Finansieringsgrunnlag MSCA'!$K$19,0)+IF(Registrering!$B$25='Finansieringsgrunnlag MSCA'!$A$20,'Finansieringsgrunnlag MSCA'!$K$20,0),"")*E4)/12</f>
        <v>0</v>
      </c>
      <c r="F8" s="314">
        <f>(IFERROR(IF(Registrering!$B$25='Finansieringsgrunnlag MSCA'!$A$19,'Finansieringsgrunnlag MSCA'!$K$19,0)+IF(Registrering!$B$25='Finansieringsgrunnlag MSCA'!$A$20,'Finansieringsgrunnlag MSCA'!$K$20,0),"")*F4)/12</f>
        <v>0</v>
      </c>
      <c r="G8" s="314">
        <f>(IFERROR(IF(Registrering!$B$25='Finansieringsgrunnlag MSCA'!$A$19,'Finansieringsgrunnlag MSCA'!$K$19,0)+IF(Registrering!$B$25='Finansieringsgrunnlag MSCA'!$A$20,'Finansieringsgrunnlag MSCA'!$K$20,0),"")*G4)/12</f>
        <v>0</v>
      </c>
      <c r="H8" s="314">
        <f>(IFERROR(IF(Registrering!$B$25='Finansieringsgrunnlag MSCA'!$A$19,'Finansieringsgrunnlag MSCA'!$K$19,0)+IF(Registrering!$B$25='Finansieringsgrunnlag MSCA'!$A$20,'Finansieringsgrunnlag MSCA'!$K$20,0),"")*H4)/12</f>
        <v>0</v>
      </c>
      <c r="I8" s="314">
        <f>(IFERROR(IF(Registrering!$B$25='Finansieringsgrunnlag MSCA'!$A$19,'Finansieringsgrunnlag MSCA'!$K$19,0)+IF(Registrering!$B$25='Finansieringsgrunnlag MSCA'!$A$20,'Finansieringsgrunnlag MSCA'!$K$20,0),"")*I4)/12</f>
        <v>0</v>
      </c>
      <c r="J8" s="303">
        <f t="shared" si="0"/>
        <v>0</v>
      </c>
      <c r="K8" s="315"/>
      <c r="L8" s="315"/>
      <c r="M8" s="315"/>
      <c r="N8" s="315"/>
      <c r="O8" s="315"/>
      <c r="P8" s="315"/>
      <c r="Q8" s="315"/>
      <c r="R8" s="316"/>
      <c r="S8" s="316"/>
    </row>
    <row r="9" spans="1:19" s="44" customFormat="1" ht="21" customHeight="1" thickBot="1" x14ac:dyDescent="0.4">
      <c r="A9" s="305" t="s">
        <v>298</v>
      </c>
      <c r="B9" s="306">
        <f>SUM(B5:B8)</f>
        <v>0</v>
      </c>
      <c r="C9" s="306">
        <f t="shared" ref="C9:E9" si="1">SUM(C5:C8)</f>
        <v>0</v>
      </c>
      <c r="D9" s="306">
        <f t="shared" si="1"/>
        <v>0</v>
      </c>
      <c r="E9" s="306">
        <f t="shared" si="1"/>
        <v>0</v>
      </c>
      <c r="F9" s="306">
        <f>SUM(F5:F8)</f>
        <v>0</v>
      </c>
      <c r="G9" s="306">
        <f t="shared" ref="G9:I9" si="2">SUM(G5:G8)</f>
        <v>0</v>
      </c>
      <c r="H9" s="306">
        <f t="shared" si="2"/>
        <v>0</v>
      </c>
      <c r="I9" s="306">
        <f t="shared" si="2"/>
        <v>0</v>
      </c>
      <c r="J9" s="310">
        <f>SUM(J5:J8)</f>
        <v>0</v>
      </c>
      <c r="K9" s="315"/>
      <c r="L9" s="315"/>
      <c r="M9" s="315"/>
      <c r="N9" s="315"/>
      <c r="O9" s="315"/>
      <c r="P9" s="315"/>
      <c r="Q9" s="315"/>
      <c r="R9" s="316"/>
      <c r="S9" s="316"/>
    </row>
    <row r="10" spans="1:19" s="44" customFormat="1" ht="14.25" x14ac:dyDescent="0.2">
      <c r="A10" s="213"/>
      <c r="B10" s="211"/>
      <c r="C10" s="211"/>
      <c r="D10" s="211"/>
      <c r="E10" s="211"/>
      <c r="F10" s="211"/>
      <c r="G10" s="225"/>
      <c r="H10" s="225"/>
      <c r="I10" s="225"/>
      <c r="J10" s="225"/>
      <c r="K10" s="225"/>
      <c r="L10" s="225"/>
      <c r="M10" s="225"/>
      <c r="N10" s="211"/>
      <c r="O10" s="316"/>
      <c r="P10" s="316"/>
      <c r="Q10" s="316"/>
      <c r="R10" s="316"/>
      <c r="S10" s="316"/>
    </row>
    <row r="11" spans="1:19" s="44" customFormat="1" ht="15" x14ac:dyDescent="0.25">
      <c r="A11" s="94"/>
      <c r="B11" s="572"/>
      <c r="C11" s="572"/>
      <c r="D11" s="211"/>
      <c r="E11" s="211"/>
      <c r="F11" s="211"/>
      <c r="G11" s="211"/>
      <c r="H11" s="211"/>
      <c r="I11" s="211"/>
      <c r="J11" s="211"/>
      <c r="K11" s="211"/>
      <c r="L11" s="211"/>
      <c r="M11" s="211"/>
      <c r="N11" s="211"/>
      <c r="O11" s="316"/>
      <c r="P11" s="316"/>
      <c r="Q11" s="316"/>
      <c r="R11" s="316"/>
      <c r="S11" s="316"/>
    </row>
    <row r="12" spans="1:19" ht="16.5" thickBot="1" x14ac:dyDescent="0.3">
      <c r="A12" s="231"/>
      <c r="B12" s="316"/>
      <c r="C12" s="232"/>
      <c r="D12" s="227"/>
      <c r="E12" s="316"/>
      <c r="F12" s="228"/>
      <c r="G12" s="228"/>
      <c r="H12" s="229"/>
      <c r="I12" s="230"/>
      <c r="J12" s="315"/>
      <c r="K12" s="315"/>
      <c r="L12" s="315"/>
      <c r="M12" s="315"/>
      <c r="N12" s="315"/>
      <c r="O12" s="315"/>
      <c r="P12" s="315"/>
      <c r="Q12" s="315"/>
      <c r="R12" s="315"/>
      <c r="S12" s="315"/>
    </row>
    <row r="13" spans="1:19" ht="24" thickBot="1" x14ac:dyDescent="0.4">
      <c r="A13" s="320" t="s">
        <v>299</v>
      </c>
      <c r="B13" s="319" t="s">
        <v>300</v>
      </c>
      <c r="C13" s="313">
        <f>Registrering!B23</f>
        <v>11.05</v>
      </c>
      <c r="D13" s="315"/>
      <c r="E13" s="234"/>
      <c r="F13" s="373" t="s">
        <v>301</v>
      </c>
      <c r="G13" s="236"/>
      <c r="H13" s="237"/>
      <c r="I13" s="230"/>
      <c r="J13" s="315"/>
      <c r="K13" s="315"/>
      <c r="L13" s="315"/>
      <c r="M13" s="315"/>
      <c r="N13" s="315"/>
      <c r="O13" s="315"/>
      <c r="P13" s="315"/>
      <c r="Q13" s="315"/>
      <c r="R13" s="315"/>
      <c r="S13" s="315"/>
    </row>
    <row r="14" spans="1:19" ht="18.75" x14ac:dyDescent="0.3">
      <c r="A14" s="234"/>
      <c r="B14" s="234"/>
      <c r="C14" s="238"/>
      <c r="D14" s="239"/>
      <c r="E14" s="234"/>
      <c r="F14" s="236"/>
      <c r="G14" s="236"/>
      <c r="H14" s="237"/>
      <c r="I14" s="230"/>
      <c r="J14" s="315"/>
      <c r="K14" s="315"/>
      <c r="L14" s="315"/>
      <c r="M14" s="315"/>
      <c r="N14" s="315"/>
      <c r="O14" s="315"/>
      <c r="P14" s="315"/>
      <c r="Q14" s="315"/>
      <c r="R14" s="315"/>
      <c r="S14" s="315"/>
    </row>
    <row r="15" spans="1:19" ht="18.75" x14ac:dyDescent="0.3">
      <c r="A15" s="225"/>
      <c r="B15" s="225"/>
      <c r="C15" s="225"/>
      <c r="D15" s="225"/>
      <c r="E15" s="234"/>
      <c r="F15" s="225"/>
      <c r="G15" s="236"/>
      <c r="H15" s="237"/>
      <c r="I15" s="240"/>
      <c r="J15" s="225"/>
      <c r="K15" s="225"/>
      <c r="L15" s="225"/>
      <c r="M15" s="225"/>
      <c r="N15" s="225"/>
      <c r="O15" s="225"/>
      <c r="P15" s="315"/>
      <c r="Q15" s="315"/>
      <c r="R15" s="315"/>
      <c r="S15" s="315"/>
    </row>
    <row r="16" spans="1:19" ht="18.75" customHeight="1" x14ac:dyDescent="0.3">
      <c r="A16" s="561" t="s">
        <v>302</v>
      </c>
      <c r="B16" s="562" t="s">
        <v>303</v>
      </c>
      <c r="C16" s="563"/>
      <c r="D16" s="563"/>
      <c r="E16" s="563"/>
      <c r="F16" s="563"/>
      <c r="G16" s="564"/>
      <c r="H16" s="565" t="s">
        <v>304</v>
      </c>
      <c r="I16" s="566"/>
      <c r="J16" s="566"/>
      <c r="K16" s="567"/>
      <c r="L16" s="559" t="s">
        <v>305</v>
      </c>
      <c r="M16" s="560"/>
      <c r="N16" s="560"/>
      <c r="O16" s="560"/>
      <c r="P16" s="556"/>
      <c r="Q16" s="556"/>
      <c r="R16" s="556"/>
      <c r="S16" s="556"/>
    </row>
    <row r="17" spans="1:15" ht="30.75" customHeight="1" x14ac:dyDescent="0.2">
      <c r="A17" s="561"/>
      <c r="B17" s="568" t="s">
        <v>306</v>
      </c>
      <c r="C17" s="569"/>
      <c r="D17" s="570" t="s">
        <v>307</v>
      </c>
      <c r="E17" s="571"/>
      <c r="F17" s="568" t="s">
        <v>142</v>
      </c>
      <c r="G17" s="568"/>
      <c r="H17" s="568" t="s">
        <v>308</v>
      </c>
      <c r="I17" s="568"/>
      <c r="J17" s="568" t="s">
        <v>309</v>
      </c>
      <c r="K17" s="568"/>
      <c r="L17" s="557" t="s">
        <v>310</v>
      </c>
      <c r="M17" s="558"/>
      <c r="N17" s="292"/>
      <c r="O17" s="292"/>
    </row>
    <row r="18" spans="1:15" ht="15.75" x14ac:dyDescent="0.25">
      <c r="A18" s="444"/>
      <c r="B18" s="242" t="s">
        <v>311</v>
      </c>
      <c r="C18" s="243" t="s">
        <v>312</v>
      </c>
      <c r="D18" s="242" t="s">
        <v>311</v>
      </c>
      <c r="E18" s="243" t="s">
        <v>312</v>
      </c>
      <c r="F18" s="242" t="s">
        <v>311</v>
      </c>
      <c r="G18" s="243" t="s">
        <v>312</v>
      </c>
      <c r="H18" s="242" t="s">
        <v>311</v>
      </c>
      <c r="I18" s="243" t="s">
        <v>312</v>
      </c>
      <c r="J18" s="242" t="s">
        <v>311</v>
      </c>
      <c r="K18" s="243" t="s">
        <v>312</v>
      </c>
      <c r="L18" s="293" t="s">
        <v>311</v>
      </c>
      <c r="M18" s="293" t="s">
        <v>312</v>
      </c>
      <c r="N18" s="293" t="s">
        <v>311</v>
      </c>
      <c r="O18" s="293" t="s">
        <v>312</v>
      </c>
    </row>
    <row r="19" spans="1:15" ht="15.75" x14ac:dyDescent="0.2">
      <c r="A19" s="288" t="s">
        <v>313</v>
      </c>
      <c r="B19" s="244">
        <f t="shared" ref="B19:E20" si="3">B34*12</f>
        <v>65250.720000000001</v>
      </c>
      <c r="C19" s="245">
        <f t="shared" si="3"/>
        <v>721020.45600000012</v>
      </c>
      <c r="D19" s="246">
        <f t="shared" si="3"/>
        <v>8520</v>
      </c>
      <c r="E19" s="245">
        <f t="shared" si="3"/>
        <v>94146.000000000015</v>
      </c>
      <c r="F19" s="246">
        <f t="shared" ref="F19:K20" si="4">F34*12</f>
        <v>7920</v>
      </c>
      <c r="G19" s="245">
        <f t="shared" si="4"/>
        <v>87516.000000000015</v>
      </c>
      <c r="H19" s="246">
        <f t="shared" si="4"/>
        <v>19200</v>
      </c>
      <c r="I19" s="245">
        <f t="shared" si="4"/>
        <v>212160</v>
      </c>
      <c r="J19" s="246">
        <f t="shared" si="4"/>
        <v>14400</v>
      </c>
      <c r="K19" s="245">
        <f t="shared" si="4"/>
        <v>159120</v>
      </c>
      <c r="L19" s="294">
        <f>B19+D19</f>
        <v>73770.720000000001</v>
      </c>
      <c r="M19" s="294">
        <f>C19+E19</f>
        <v>815166.45600000012</v>
      </c>
      <c r="N19" s="295"/>
      <c r="O19" s="295"/>
    </row>
    <row r="20" spans="1:15" ht="15.75" x14ac:dyDescent="0.2">
      <c r="A20" s="288" t="s">
        <v>28</v>
      </c>
      <c r="B20" s="244">
        <f t="shared" si="3"/>
        <v>97469.28</v>
      </c>
      <c r="C20" s="245">
        <f t="shared" si="3"/>
        <v>1077035.5440000002</v>
      </c>
      <c r="D20" s="246">
        <f t="shared" si="3"/>
        <v>8520</v>
      </c>
      <c r="E20" s="245">
        <f t="shared" si="3"/>
        <v>94146.000000000015</v>
      </c>
      <c r="F20" s="246">
        <f t="shared" si="4"/>
        <v>7920</v>
      </c>
      <c r="G20" s="245">
        <f t="shared" si="4"/>
        <v>87516.000000000015</v>
      </c>
      <c r="H20" s="246">
        <f t="shared" si="4"/>
        <v>12000</v>
      </c>
      <c r="I20" s="245">
        <f t="shared" si="4"/>
        <v>132600</v>
      </c>
      <c r="J20" s="246">
        <f t="shared" si="4"/>
        <v>7800</v>
      </c>
      <c r="K20" s="245">
        <f t="shared" si="4"/>
        <v>86190.000000000015</v>
      </c>
      <c r="L20" s="294">
        <f>B20+D20</f>
        <v>105989.28</v>
      </c>
      <c r="M20" s="294">
        <f>C20+E20</f>
        <v>1171181.5440000002</v>
      </c>
      <c r="N20" s="295"/>
      <c r="O20" s="295"/>
    </row>
    <row r="21" spans="1:15" ht="21" x14ac:dyDescent="0.35">
      <c r="A21" s="247"/>
      <c r="B21" s="117"/>
      <c r="C21" s="248"/>
      <c r="D21" s="249"/>
      <c r="E21" s="118"/>
      <c r="F21" s="250"/>
      <c r="G21" s="250"/>
      <c r="H21" s="251"/>
      <c r="I21" s="240"/>
      <c r="J21" s="225"/>
      <c r="K21" s="225"/>
      <c r="L21" s="225"/>
      <c r="M21" s="225"/>
      <c r="N21" s="225"/>
      <c r="O21" s="225"/>
    </row>
    <row r="22" spans="1:15" ht="15.75" x14ac:dyDescent="0.25">
      <c r="A22" s="235" t="s">
        <v>314</v>
      </c>
      <c r="B22" s="252"/>
      <c r="C22" s="221"/>
      <c r="D22" s="222"/>
      <c r="E22" s="221"/>
      <c r="F22" s="118"/>
      <c r="G22" s="223"/>
      <c r="H22" s="224"/>
      <c r="I22" s="315"/>
      <c r="J22" s="225"/>
      <c r="K22" s="225"/>
      <c r="L22" s="225"/>
      <c r="M22" s="225"/>
      <c r="N22" s="225"/>
      <c r="O22" s="225"/>
    </row>
    <row r="23" spans="1:15" ht="18.75" x14ac:dyDescent="0.3">
      <c r="A23" s="231" t="s">
        <v>238</v>
      </c>
      <c r="B23" s="233">
        <v>1.3560000000000001</v>
      </c>
      <c r="C23" s="315"/>
      <c r="D23" s="315"/>
      <c r="E23" s="315"/>
      <c r="F23" s="315"/>
      <c r="G23" s="79"/>
      <c r="H23" s="79"/>
      <c r="I23" s="315"/>
      <c r="J23" s="225"/>
      <c r="K23" s="225"/>
      <c r="L23" s="225"/>
      <c r="M23" s="225"/>
      <c r="N23" s="225"/>
      <c r="O23" s="225"/>
    </row>
    <row r="24" spans="1:15" ht="15" x14ac:dyDescent="0.25">
      <c r="A24" s="118"/>
      <c r="B24" s="315"/>
      <c r="C24" s="315"/>
      <c r="D24" s="315"/>
      <c r="E24" s="315"/>
      <c r="F24" s="315"/>
      <c r="G24" s="79"/>
      <c r="H24" s="79"/>
      <c r="I24" s="253"/>
      <c r="J24" s="225"/>
      <c r="K24" s="225"/>
      <c r="L24" s="225"/>
      <c r="M24" s="225"/>
      <c r="N24" s="225"/>
      <c r="O24" s="225"/>
    </row>
    <row r="25" spans="1:15" ht="21" x14ac:dyDescent="0.35">
      <c r="A25" s="247"/>
      <c r="B25" s="117"/>
      <c r="C25" s="248"/>
      <c r="D25" s="249"/>
      <c r="E25" s="118"/>
      <c r="F25" s="250"/>
      <c r="G25" s="250"/>
      <c r="H25" s="251"/>
      <c r="I25" s="240"/>
      <c r="J25" s="225"/>
      <c r="K25" s="225"/>
      <c r="L25" s="225"/>
      <c r="M25" s="225"/>
      <c r="N25" s="225"/>
      <c r="O25" s="225"/>
    </row>
    <row r="26" spans="1:15" ht="21" x14ac:dyDescent="0.35">
      <c r="A26" s="247"/>
      <c r="B26" s="117"/>
      <c r="C26" s="248"/>
      <c r="D26" s="249"/>
      <c r="E26" s="118"/>
      <c r="F26" s="250"/>
      <c r="G26" s="250"/>
      <c r="H26" s="251"/>
      <c r="I26" s="240"/>
      <c r="J26" s="225"/>
      <c r="K26" s="225"/>
      <c r="L26" s="225"/>
      <c r="M26" s="225"/>
      <c r="N26" s="225"/>
      <c r="O26" s="225"/>
    </row>
    <row r="27" spans="1:15" ht="21" x14ac:dyDescent="0.35">
      <c r="A27" s="247" t="s">
        <v>315</v>
      </c>
      <c r="B27" s="117"/>
      <c r="C27" s="248"/>
      <c r="D27" s="249"/>
      <c r="E27" s="118"/>
      <c r="F27" s="250"/>
      <c r="G27" s="250"/>
      <c r="H27" s="251"/>
      <c r="I27" s="240"/>
      <c r="J27" s="225"/>
      <c r="K27" s="225"/>
      <c r="L27" s="225"/>
      <c r="M27" s="225"/>
      <c r="N27" s="225"/>
      <c r="O27" s="225"/>
    </row>
    <row r="28" spans="1:15" ht="21" x14ac:dyDescent="0.35">
      <c r="A28" s="247"/>
      <c r="B28" s="117"/>
      <c r="C28" s="248"/>
      <c r="D28" s="249"/>
      <c r="E28" s="118"/>
      <c r="F28" s="250"/>
      <c r="G28" s="250"/>
      <c r="H28" s="251"/>
      <c r="I28" s="240"/>
      <c r="J28" s="225"/>
      <c r="K28" s="225"/>
      <c r="L28" s="225"/>
      <c r="M28" s="225"/>
      <c r="N28" s="225"/>
      <c r="O28" s="225"/>
    </row>
    <row r="29" spans="1:15" ht="31.5" x14ac:dyDescent="0.25">
      <c r="A29" s="372" t="s">
        <v>316</v>
      </c>
      <c r="B29" s="117"/>
      <c r="C29" s="248"/>
      <c r="D29" s="249"/>
      <c r="E29" s="118"/>
      <c r="F29" s="250"/>
      <c r="G29" s="250"/>
      <c r="H29" s="251"/>
      <c r="I29" s="240"/>
      <c r="J29" s="225"/>
      <c r="K29" s="225"/>
      <c r="L29" s="225"/>
      <c r="M29" s="225"/>
      <c r="N29" s="225"/>
      <c r="O29" s="225"/>
    </row>
    <row r="30" spans="1:15" ht="15" x14ac:dyDescent="0.25">
      <c r="A30" s="254"/>
      <c r="B30" s="118"/>
      <c r="C30" s="252"/>
      <c r="D30" s="221"/>
      <c r="E30" s="222"/>
      <c r="F30" s="221"/>
      <c r="G30" s="118"/>
      <c r="H30" s="223"/>
      <c r="I30" s="224"/>
      <c r="J30" s="315"/>
      <c r="K30" s="315"/>
      <c r="L30" s="315"/>
      <c r="M30" s="4"/>
      <c r="N30" s="315"/>
      <c r="O30" s="315"/>
    </row>
    <row r="31" spans="1:15" ht="18.75" customHeight="1" x14ac:dyDescent="0.3">
      <c r="A31" s="561" t="s">
        <v>291</v>
      </c>
      <c r="B31" s="562" t="s">
        <v>317</v>
      </c>
      <c r="C31" s="563"/>
      <c r="D31" s="563"/>
      <c r="E31" s="563"/>
      <c r="F31" s="563"/>
      <c r="G31" s="564"/>
      <c r="H31" s="565" t="s">
        <v>318</v>
      </c>
      <c r="I31" s="566"/>
      <c r="J31" s="566"/>
      <c r="K31" s="567"/>
      <c r="L31" s="255"/>
      <c r="M31" s="256"/>
      <c r="N31" s="256"/>
      <c r="O31" s="256"/>
    </row>
    <row r="32" spans="1:15" ht="32.25" customHeight="1" x14ac:dyDescent="0.2">
      <c r="A32" s="561"/>
      <c r="B32" s="568" t="s">
        <v>306</v>
      </c>
      <c r="C32" s="569"/>
      <c r="D32" s="570" t="s">
        <v>307</v>
      </c>
      <c r="E32" s="571"/>
      <c r="F32" s="568" t="s">
        <v>142</v>
      </c>
      <c r="G32" s="568"/>
      <c r="H32" s="568" t="s">
        <v>308</v>
      </c>
      <c r="I32" s="568"/>
      <c r="J32" s="568" t="s">
        <v>309</v>
      </c>
      <c r="K32" s="568"/>
      <c r="L32" s="255"/>
      <c r="M32" s="256"/>
      <c r="N32" s="256"/>
      <c r="O32" s="256"/>
    </row>
    <row r="33" spans="1:15" ht="15.75" x14ac:dyDescent="0.25">
      <c r="A33" s="241"/>
      <c r="B33" s="242" t="s">
        <v>311</v>
      </c>
      <c r="C33" s="243" t="s">
        <v>312</v>
      </c>
      <c r="D33" s="242" t="s">
        <v>311</v>
      </c>
      <c r="E33" s="243" t="s">
        <v>312</v>
      </c>
      <c r="F33" s="242" t="s">
        <v>311</v>
      </c>
      <c r="G33" s="243" t="s">
        <v>312</v>
      </c>
      <c r="H33" s="242" t="s">
        <v>311</v>
      </c>
      <c r="I33" s="243" t="s">
        <v>312</v>
      </c>
      <c r="J33" s="242" t="s">
        <v>311</v>
      </c>
      <c r="K33" s="243" t="s">
        <v>312</v>
      </c>
      <c r="L33" s="257"/>
      <c r="M33" s="258"/>
      <c r="N33" s="259"/>
      <c r="O33" s="258"/>
    </row>
    <row r="34" spans="1:15" ht="15.75" x14ac:dyDescent="0.2">
      <c r="A34" s="288" t="s">
        <v>313</v>
      </c>
      <c r="B34" s="244">
        <f>4010*B23</f>
        <v>5437.56</v>
      </c>
      <c r="C34" s="245">
        <f>B34*C13</f>
        <v>60085.038000000008</v>
      </c>
      <c r="D34" s="260">
        <v>710</v>
      </c>
      <c r="E34" s="245">
        <f>D34*C13</f>
        <v>7845.5000000000009</v>
      </c>
      <c r="F34" s="260">
        <v>660</v>
      </c>
      <c r="G34" s="245">
        <f>F34*C13</f>
        <v>7293.0000000000009</v>
      </c>
      <c r="H34" s="260">
        <v>1600</v>
      </c>
      <c r="I34" s="245">
        <f>H34*C13</f>
        <v>17680</v>
      </c>
      <c r="J34" s="260">
        <v>1200</v>
      </c>
      <c r="K34" s="245">
        <f>J34*C13</f>
        <v>13260</v>
      </c>
      <c r="L34" s="261"/>
      <c r="M34" s="262"/>
      <c r="N34" s="212"/>
      <c r="O34" s="212"/>
    </row>
    <row r="35" spans="1:15" ht="15.75" x14ac:dyDescent="0.2">
      <c r="A35" s="288" t="s">
        <v>28</v>
      </c>
      <c r="B35" s="244">
        <f>5990*B23</f>
        <v>8122.4400000000005</v>
      </c>
      <c r="C35" s="245">
        <f>B35*C13</f>
        <v>89752.962000000014</v>
      </c>
      <c r="D35" s="260">
        <v>710</v>
      </c>
      <c r="E35" s="245">
        <f>D35*C13</f>
        <v>7845.5000000000009</v>
      </c>
      <c r="F35" s="260">
        <v>660</v>
      </c>
      <c r="G35" s="245">
        <f>F35*C13</f>
        <v>7293.0000000000009</v>
      </c>
      <c r="H35" s="260">
        <v>1000</v>
      </c>
      <c r="I35" s="245">
        <f>H35*C13</f>
        <v>11050</v>
      </c>
      <c r="J35" s="260">
        <v>650</v>
      </c>
      <c r="K35" s="245">
        <f>J35*C13</f>
        <v>7182.5000000000009</v>
      </c>
      <c r="L35" s="261"/>
      <c r="M35" s="262"/>
      <c r="N35" s="212"/>
      <c r="O35" s="212"/>
    </row>
    <row r="37" spans="1:15" x14ac:dyDescent="0.2">
      <c r="A37" s="315"/>
      <c r="B37" s="315"/>
      <c r="C37" s="79">
        <f>C34+E34</f>
        <v>67930.538000000015</v>
      </c>
      <c r="D37" s="315">
        <f>C37*12</f>
        <v>815166.45600000024</v>
      </c>
      <c r="E37" s="315"/>
      <c r="F37" s="315"/>
      <c r="G37" s="315"/>
      <c r="H37" s="315"/>
      <c r="I37" s="315"/>
      <c r="J37" s="315"/>
      <c r="K37" s="315"/>
      <c r="L37" s="315"/>
      <c r="M37" s="315"/>
      <c r="N37" s="315"/>
      <c r="O37" s="315"/>
    </row>
    <row r="38" spans="1:15" x14ac:dyDescent="0.2">
      <c r="A38" s="315"/>
      <c r="B38" s="315"/>
      <c r="C38" s="79">
        <f>C35+E35</f>
        <v>97598.462000000014</v>
      </c>
      <c r="D38" s="433">
        <f>C38*12</f>
        <v>1171181.5440000002</v>
      </c>
      <c r="E38" s="315"/>
      <c r="F38" s="315"/>
      <c r="G38" s="315"/>
      <c r="H38" s="315"/>
      <c r="I38" s="315"/>
      <c r="J38" s="315"/>
      <c r="K38" s="315"/>
      <c r="L38" s="315"/>
      <c r="M38" s="315"/>
      <c r="N38" s="315"/>
      <c r="O38" s="315"/>
    </row>
  </sheetData>
  <sheetProtection algorithmName="SHA-512" hashValue="jL4DNe/rGX5esvXLe7HHa1m4CSs43AQkdaRDECpQXIbI4HPFgBuG5QK3frLFAdQyMP9jeH9EMAucNsTIzRKnfw==" saltValue="3OxMkmVEBF93RlqSBzCP7Q==" spinCount="100000" sheet="1" objects="1" scenarios="1"/>
  <protectedRanges>
    <protectedRange sqref="D32 C13 D21 D17 D25:D29 B23 D14" name="Range1_1"/>
  </protectedRanges>
  <mergeCells count="20">
    <mergeCell ref="B11:C11"/>
    <mergeCell ref="A16:A17"/>
    <mergeCell ref="B16:G16"/>
    <mergeCell ref="H16:K16"/>
    <mergeCell ref="B17:C17"/>
    <mergeCell ref="D17:E17"/>
    <mergeCell ref="F17:G17"/>
    <mergeCell ref="H17:I17"/>
    <mergeCell ref="J17:K17"/>
    <mergeCell ref="P16:S16"/>
    <mergeCell ref="L17:M17"/>
    <mergeCell ref="L16:O16"/>
    <mergeCell ref="A31:A32"/>
    <mergeCell ref="B31:G31"/>
    <mergeCell ref="H31:K31"/>
    <mergeCell ref="B32:C32"/>
    <mergeCell ref="D32:E32"/>
    <mergeCell ref="F32:G32"/>
    <mergeCell ref="H32:I32"/>
    <mergeCell ref="J32:K32"/>
  </mergeCells>
  <conditionalFormatting sqref="P3 Q4">
    <cfRule type="expression" dxfId="50" priority="23" stopIfTrue="1">
      <formula>#REF!="NEI"</formula>
    </cfRule>
  </conditionalFormatting>
  <conditionalFormatting sqref="C2">
    <cfRule type="expression" dxfId="49" priority="21" stopIfTrue="1">
      <formula>#REF!="NEI"</formula>
    </cfRule>
  </conditionalFormatting>
  <conditionalFormatting sqref="N10:N11 Q3 R4 F10 J5 B3:O3 B4:P4 B6:J9">
    <cfRule type="expression" dxfId="48" priority="20" stopIfTrue="1">
      <formula>#REF!="NEI"</formula>
    </cfRule>
  </conditionalFormatting>
  <conditionalFormatting sqref="M11">
    <cfRule type="expression" dxfId="47" priority="19" stopIfTrue="1">
      <formula>#REF!="NEI"</formula>
    </cfRule>
  </conditionalFormatting>
  <conditionalFormatting sqref="B11">
    <cfRule type="expression" dxfId="46" priority="15" stopIfTrue="1">
      <formula>#REF!="NEI"</formula>
    </cfRule>
  </conditionalFormatting>
  <conditionalFormatting sqref="B5:I5">
    <cfRule type="expression" dxfId="45" priority="1" stopIfTrue="1">
      <formula>#REF!="NEI"</formula>
    </cfRule>
  </conditionalFormatting>
  <hyperlinks>
    <hyperlink ref="F13" r:id="rId1" xr:uid="{00000000-0004-0000-0900-000000000000}"/>
  </hyperlinks>
  <pageMargins left="0.7" right="0.7" top="0.75" bottom="0.75" header="0.3" footer="0.3"/>
  <pageSetup paperSize="9" scale="48" orientation="landscape"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Ark3">
    <tabColor theme="0" tint="-0.34998626667073579"/>
  </sheetPr>
  <dimension ref="A1:AH106"/>
  <sheetViews>
    <sheetView showGridLines="0" zoomScaleNormal="100" workbookViewId="0">
      <selection activeCell="G45" sqref="G45"/>
    </sheetView>
  </sheetViews>
  <sheetFormatPr baseColWidth="10" defaultColWidth="9.42578125" defaultRowHeight="12.75" x14ac:dyDescent="0.2"/>
  <cols>
    <col min="1" max="1" width="11.42578125" customWidth="1"/>
    <col min="2" max="2" width="10.42578125" style="4" bestFit="1" customWidth="1"/>
    <col min="4" max="4" width="8.5703125" bestFit="1" customWidth="1"/>
    <col min="5" max="5" width="8.5703125" customWidth="1"/>
    <col min="7" max="7" width="28.42578125" bestFit="1" customWidth="1"/>
    <col min="8" max="8" width="9.42578125" customWidth="1"/>
    <col min="9" max="10" width="12" bestFit="1" customWidth="1"/>
    <col min="11" max="11" width="10" bestFit="1" customWidth="1"/>
    <col min="12" max="12" width="10.140625" customWidth="1"/>
    <col min="13" max="13" width="10.42578125" customWidth="1"/>
    <col min="14" max="16" width="9.42578125" customWidth="1"/>
    <col min="17" max="19" width="10.5703125" customWidth="1"/>
    <col min="20" max="21" width="4.5703125" customWidth="1"/>
    <col min="24" max="24" width="6.5703125" bestFit="1" customWidth="1"/>
    <col min="25" max="25" width="12.42578125" bestFit="1" customWidth="1"/>
    <col min="26" max="26" width="14.5703125" bestFit="1" customWidth="1"/>
    <col min="27" max="27" width="12" bestFit="1" customWidth="1"/>
    <col min="28" max="28" width="36.5703125" customWidth="1"/>
    <col min="34" max="34" width="76.5703125" bestFit="1" customWidth="1"/>
  </cols>
  <sheetData>
    <row r="1" spans="1:34" ht="21" x14ac:dyDescent="0.35">
      <c r="A1" s="25" t="s">
        <v>319</v>
      </c>
      <c r="C1" s="315"/>
      <c r="D1" s="315"/>
      <c r="E1" s="315"/>
      <c r="F1" s="315"/>
      <c r="G1" s="25" t="s">
        <v>320</v>
      </c>
      <c r="H1" s="315"/>
      <c r="I1" s="315"/>
      <c r="J1" s="315"/>
      <c r="K1" s="315"/>
      <c r="L1" s="315"/>
      <c r="M1" s="315"/>
      <c r="N1" s="315"/>
      <c r="O1" s="315"/>
      <c r="P1" s="315"/>
      <c r="Q1" s="315"/>
      <c r="R1" s="315"/>
      <c r="S1" s="315"/>
      <c r="T1" s="315"/>
      <c r="U1" s="315"/>
      <c r="V1" s="315"/>
      <c r="W1" s="315"/>
      <c r="X1" s="315"/>
      <c r="Y1" s="315"/>
      <c r="Z1" s="315"/>
      <c r="AA1" s="315"/>
      <c r="AB1" s="315"/>
      <c r="AC1" s="315"/>
      <c r="AD1" s="315"/>
      <c r="AE1" s="315"/>
      <c r="AF1" s="315"/>
      <c r="AG1" s="15" t="s">
        <v>321</v>
      </c>
      <c r="AH1" s="315"/>
    </row>
    <row r="2" spans="1:34" ht="15" x14ac:dyDescent="0.25">
      <c r="A2" s="437" t="s">
        <v>322</v>
      </c>
      <c r="C2" s="315" t="s">
        <v>323</v>
      </c>
      <c r="D2" s="315" t="s">
        <v>324</v>
      </c>
      <c r="E2" s="315"/>
      <c r="F2" s="315"/>
      <c r="G2" s="315"/>
      <c r="H2" s="315"/>
      <c r="I2" s="315"/>
      <c r="J2" s="315"/>
      <c r="K2" s="315"/>
      <c r="L2" s="315"/>
      <c r="M2" s="315"/>
      <c r="N2" s="315"/>
      <c r="O2" s="315"/>
      <c r="P2" s="315"/>
      <c r="Q2" s="315"/>
      <c r="R2" s="315"/>
      <c r="S2" s="315"/>
      <c r="T2" s="315"/>
      <c r="U2" s="315"/>
      <c r="V2" s="315"/>
      <c r="W2" s="315"/>
      <c r="X2" s="315"/>
      <c r="Y2" s="315"/>
      <c r="Z2" s="315"/>
      <c r="AA2" s="315"/>
      <c r="AB2" s="315"/>
      <c r="AC2" s="315"/>
      <c r="AD2" s="315"/>
      <c r="AE2" s="315"/>
      <c r="AF2" s="315"/>
      <c r="AG2" s="315"/>
      <c r="AH2" s="315"/>
    </row>
    <row r="3" spans="1:34" x14ac:dyDescent="0.2">
      <c r="A3" s="15" t="s">
        <v>325</v>
      </c>
      <c r="B3" s="15" t="s">
        <v>326</v>
      </c>
      <c r="C3" s="315"/>
      <c r="D3" s="315"/>
      <c r="E3" s="315"/>
      <c r="F3" s="315"/>
      <c r="G3" s="9" t="s">
        <v>327</v>
      </c>
      <c r="H3" s="7">
        <v>1628</v>
      </c>
      <c r="I3" s="5" t="s">
        <v>328</v>
      </c>
      <c r="J3" s="5"/>
      <c r="K3" s="5"/>
      <c r="L3" s="5"/>
      <c r="M3" s="315"/>
      <c r="N3" s="315"/>
      <c r="O3" s="315"/>
      <c r="P3" s="315"/>
      <c r="Q3" s="315"/>
      <c r="R3" s="315"/>
      <c r="S3" s="315"/>
      <c r="T3" s="315"/>
      <c r="U3" s="315"/>
      <c r="V3" s="315"/>
      <c r="W3" s="315"/>
      <c r="X3" s="315"/>
      <c r="Y3" s="315"/>
      <c r="Z3" s="315"/>
      <c r="AA3" s="315"/>
      <c r="AB3" s="315"/>
      <c r="AC3" s="5"/>
      <c r="AD3" s="5"/>
      <c r="AE3" s="5"/>
      <c r="AF3" s="5"/>
      <c r="AG3" s="315"/>
      <c r="AH3" s="315"/>
    </row>
    <row r="4" spans="1:34" x14ac:dyDescent="0.2">
      <c r="A4" s="14" t="s">
        <v>329</v>
      </c>
      <c r="B4" s="14" t="s">
        <v>49</v>
      </c>
      <c r="C4" s="14" t="s">
        <v>329</v>
      </c>
      <c r="D4" s="14" t="s">
        <v>330</v>
      </c>
      <c r="E4" s="108"/>
      <c r="F4" s="315"/>
      <c r="G4" s="5"/>
      <c r="H4" s="5"/>
      <c r="I4" s="5"/>
      <c r="J4" s="8"/>
      <c r="K4" s="5"/>
      <c r="L4" s="8"/>
      <c r="M4" s="315"/>
      <c r="N4" s="315"/>
      <c r="O4" s="315"/>
      <c r="P4" s="315"/>
      <c r="Q4" s="315"/>
      <c r="R4" s="315"/>
      <c r="S4" s="187"/>
      <c r="T4" s="187"/>
      <c r="U4" s="187"/>
      <c r="V4" s="315"/>
      <c r="W4" s="315"/>
      <c r="X4" s="315"/>
      <c r="Y4" s="315"/>
      <c r="Z4" s="315"/>
      <c r="AA4" s="315"/>
      <c r="AB4" s="315"/>
      <c r="AC4" s="8"/>
      <c r="AD4" s="5"/>
      <c r="AE4" s="5"/>
      <c r="AF4" s="5"/>
      <c r="AG4" s="315"/>
      <c r="AH4" s="315"/>
    </row>
    <row r="5" spans="1:34" ht="16.5" thickBot="1" x14ac:dyDescent="0.3">
      <c r="A5" s="14">
        <v>1</v>
      </c>
      <c r="B5" s="14">
        <v>0</v>
      </c>
      <c r="C5" s="315">
        <v>1</v>
      </c>
      <c r="D5" s="315">
        <v>0</v>
      </c>
      <c r="E5" s="315"/>
      <c r="F5" s="315"/>
      <c r="G5" s="3"/>
      <c r="H5" s="10" t="s">
        <v>331</v>
      </c>
      <c r="I5" s="6" t="s">
        <v>332</v>
      </c>
      <c r="J5" s="6">
        <f>Budsjett!D3</f>
        <v>2024</v>
      </c>
      <c r="K5" s="6">
        <f>Budsjett!E3</f>
        <v>2025</v>
      </c>
      <c r="L5" s="280">
        <f>Budsjett!F3</f>
        <v>2026</v>
      </c>
      <c r="M5" s="280">
        <f>Budsjett!G3</f>
        <v>2027</v>
      </c>
      <c r="N5" s="280">
        <f>Budsjett!H3</f>
        <v>2028</v>
      </c>
      <c r="O5" s="280">
        <f>Budsjett!I3</f>
        <v>2029</v>
      </c>
      <c r="P5" s="280">
        <f>Budsjett!J3</f>
        <v>2030</v>
      </c>
      <c r="Q5" s="280">
        <f>Budsjett!K3</f>
        <v>2031</v>
      </c>
      <c r="R5" s="283"/>
      <c r="S5" s="283"/>
      <c r="T5" s="279"/>
      <c r="U5" s="187"/>
      <c r="V5" s="315"/>
      <c r="W5" s="5"/>
      <c r="X5" s="315"/>
      <c r="Y5" s="315"/>
      <c r="Z5" s="315"/>
      <c r="AA5" s="315"/>
      <c r="AB5" s="315"/>
      <c r="AC5" s="5"/>
      <c r="AD5" s="5"/>
      <c r="AE5" s="5"/>
      <c r="AF5" s="5"/>
      <c r="AG5" s="315"/>
      <c r="AH5" s="315"/>
    </row>
    <row r="6" spans="1:34" ht="16.5" thickBot="1" x14ac:dyDescent="0.25">
      <c r="A6" s="14">
        <v>2</v>
      </c>
      <c r="B6" s="14">
        <v>0</v>
      </c>
      <c r="C6" s="315">
        <v>2</v>
      </c>
      <c r="D6" s="315">
        <v>0</v>
      </c>
      <c r="E6" s="315"/>
      <c r="F6" s="315"/>
      <c r="G6" s="9" t="s">
        <v>38</v>
      </c>
      <c r="H6" s="379">
        <v>465000</v>
      </c>
      <c r="I6" s="379">
        <v>142000</v>
      </c>
      <c r="J6" s="7"/>
      <c r="K6" s="7"/>
      <c r="L6" s="281"/>
      <c r="M6" s="281"/>
      <c r="N6" s="281"/>
      <c r="O6" s="281"/>
      <c r="P6" s="281"/>
      <c r="Q6" s="281"/>
      <c r="R6" s="284"/>
      <c r="S6" s="284"/>
      <c r="T6" s="279"/>
      <c r="U6" s="187"/>
      <c r="V6" s="315"/>
      <c r="W6" s="5"/>
      <c r="X6" s="315"/>
      <c r="Y6" s="315"/>
      <c r="Z6" s="315"/>
      <c r="AA6" s="315"/>
      <c r="AB6" s="315"/>
      <c r="AC6" s="5"/>
      <c r="AD6" s="5"/>
      <c r="AE6" s="5"/>
      <c r="AF6" s="5"/>
      <c r="AG6" s="34" t="s">
        <v>333</v>
      </c>
      <c r="AH6" s="33" t="s">
        <v>334</v>
      </c>
    </row>
    <row r="7" spans="1:34" x14ac:dyDescent="0.2">
      <c r="A7" s="14">
        <v>3</v>
      </c>
      <c r="B7" s="14">
        <v>0</v>
      </c>
      <c r="C7" s="315">
        <v>3</v>
      </c>
      <c r="D7" s="315">
        <v>0</v>
      </c>
      <c r="E7" s="315"/>
      <c r="F7" s="315"/>
      <c r="G7" s="9" t="s">
        <v>335</v>
      </c>
      <c r="H7" s="379">
        <v>465000</v>
      </c>
      <c r="I7" s="379">
        <v>142000</v>
      </c>
      <c r="J7" s="7"/>
      <c r="K7" s="7"/>
      <c r="L7" s="281"/>
      <c r="M7" s="281"/>
      <c r="N7" s="281"/>
      <c r="O7" s="281"/>
      <c r="P7" s="281"/>
      <c r="Q7" s="281"/>
      <c r="R7" s="284"/>
      <c r="S7" s="284"/>
      <c r="T7" s="279"/>
      <c r="U7" s="187"/>
      <c r="V7" s="315"/>
      <c r="W7" s="5"/>
      <c r="X7" s="315"/>
      <c r="Y7" s="315"/>
      <c r="Z7" s="315"/>
      <c r="AA7" s="315"/>
      <c r="AB7" s="315"/>
      <c r="AC7" s="5"/>
      <c r="AD7" s="5"/>
      <c r="AE7" s="5"/>
      <c r="AF7" s="5"/>
      <c r="AG7" s="315"/>
      <c r="AH7" s="33" t="s">
        <v>336</v>
      </c>
    </row>
    <row r="8" spans="1:34" ht="13.5" thickBot="1" x14ac:dyDescent="0.25">
      <c r="A8" s="14">
        <v>4</v>
      </c>
      <c r="B8" s="14">
        <v>0</v>
      </c>
      <c r="C8" s="315">
        <v>4</v>
      </c>
      <c r="D8" s="315">
        <v>0</v>
      </c>
      <c r="E8" s="315"/>
      <c r="F8" s="315"/>
      <c r="G8" s="9" t="s">
        <v>337</v>
      </c>
      <c r="H8" s="7"/>
      <c r="I8" s="7"/>
      <c r="J8" s="379">
        <v>465000</v>
      </c>
      <c r="K8" s="379">
        <f>$J8*J$33</f>
        <v>481274.99999999994</v>
      </c>
      <c r="L8" s="379">
        <f t="shared" ref="L8:Q8" si="0">$J8*K$33</f>
        <v>498119.62499999994</v>
      </c>
      <c r="M8" s="379">
        <f t="shared" si="0"/>
        <v>515553.8118749999</v>
      </c>
      <c r="N8" s="379">
        <f t="shared" si="0"/>
        <v>533598.19529062486</v>
      </c>
      <c r="O8" s="379">
        <f t="shared" si="0"/>
        <v>552274.13212579663</v>
      </c>
      <c r="P8" s="379">
        <f t="shared" si="0"/>
        <v>571603.72675019945</v>
      </c>
      <c r="Q8" s="379">
        <f t="shared" si="0"/>
        <v>591609.85718645644</v>
      </c>
      <c r="R8" s="284"/>
      <c r="S8" s="284"/>
      <c r="T8" s="279"/>
      <c r="U8" s="187"/>
      <c r="V8" s="315"/>
      <c r="W8" s="5"/>
      <c r="X8" s="315"/>
      <c r="Y8" s="315"/>
      <c r="Z8" s="315"/>
      <c r="AA8" s="315"/>
      <c r="AB8" s="315"/>
      <c r="AC8" s="5"/>
      <c r="AD8" s="5"/>
      <c r="AE8" s="5"/>
      <c r="AF8" s="5"/>
      <c r="AG8" s="315"/>
      <c r="AH8" s="33" t="s">
        <v>338</v>
      </c>
    </row>
    <row r="9" spans="1:34" s="99" customFormat="1" ht="12" thickBot="1" x14ac:dyDescent="0.25">
      <c r="A9" s="14">
        <v>5</v>
      </c>
      <c r="B9" s="14">
        <v>0</v>
      </c>
      <c r="C9" s="99">
        <v>5</v>
      </c>
      <c r="D9" s="99">
        <v>0</v>
      </c>
      <c r="G9" s="9" t="s">
        <v>339</v>
      </c>
      <c r="H9" s="7"/>
      <c r="I9" s="7"/>
      <c r="J9" s="379">
        <v>142000</v>
      </c>
      <c r="K9" s="379">
        <f t="shared" ref="K9:Q11" si="1">$J9*J$33</f>
        <v>146970</v>
      </c>
      <c r="L9" s="379">
        <f t="shared" si="1"/>
        <v>152113.94999999998</v>
      </c>
      <c r="M9" s="379">
        <f t="shared" si="1"/>
        <v>157437.93824999998</v>
      </c>
      <c r="N9" s="379">
        <f t="shared" si="1"/>
        <v>162948.26608874995</v>
      </c>
      <c r="O9" s="379">
        <f t="shared" si="1"/>
        <v>168651.45540185619</v>
      </c>
      <c r="P9" s="379">
        <f t="shared" si="1"/>
        <v>174554.25634092113</v>
      </c>
      <c r="Q9" s="379">
        <f t="shared" si="1"/>
        <v>180663.65531285334</v>
      </c>
      <c r="R9" s="284"/>
      <c r="S9" s="284"/>
      <c r="T9" s="279"/>
      <c r="U9" s="187"/>
      <c r="W9" s="5"/>
      <c r="AC9" s="5"/>
      <c r="AD9" s="5"/>
      <c r="AE9" s="5"/>
      <c r="AF9" s="5"/>
      <c r="AG9" s="100" t="s">
        <v>340</v>
      </c>
      <c r="AH9" s="101" t="s">
        <v>341</v>
      </c>
    </row>
    <row r="10" spans="1:34" x14ac:dyDescent="0.2">
      <c r="A10" s="14">
        <v>6</v>
      </c>
      <c r="B10" s="14">
        <v>0</v>
      </c>
      <c r="C10" s="315">
        <v>6</v>
      </c>
      <c r="D10" s="315">
        <v>0</v>
      </c>
      <c r="E10" s="315"/>
      <c r="F10" s="315"/>
      <c r="G10" s="9" t="s">
        <v>342</v>
      </c>
      <c r="H10" s="7"/>
      <c r="I10" s="7"/>
      <c r="J10" s="379">
        <v>465000</v>
      </c>
      <c r="K10" s="379">
        <f t="shared" si="1"/>
        <v>481274.99999999994</v>
      </c>
      <c r="L10" s="379">
        <f t="shared" si="1"/>
        <v>498119.62499999994</v>
      </c>
      <c r="M10" s="379">
        <f t="shared" si="1"/>
        <v>515553.8118749999</v>
      </c>
      <c r="N10" s="379">
        <f t="shared" si="1"/>
        <v>533598.19529062486</v>
      </c>
      <c r="O10" s="379">
        <f t="shared" si="1"/>
        <v>552274.13212579663</v>
      </c>
      <c r="P10" s="379">
        <f t="shared" si="1"/>
        <v>571603.72675019945</v>
      </c>
      <c r="Q10" s="379">
        <f t="shared" si="1"/>
        <v>591609.85718645644</v>
      </c>
      <c r="R10" s="284"/>
      <c r="S10" s="284"/>
      <c r="T10" s="279"/>
      <c r="U10" s="187"/>
      <c r="V10" s="315"/>
      <c r="W10" s="5"/>
      <c r="X10" s="315"/>
      <c r="Y10" s="315"/>
      <c r="Z10" s="315"/>
      <c r="AA10" s="315"/>
      <c r="AB10" s="315"/>
      <c r="AC10" s="5"/>
      <c r="AD10" s="5"/>
      <c r="AE10" s="5"/>
      <c r="AF10" s="5"/>
      <c r="AG10" s="315"/>
      <c r="AH10" s="33" t="s">
        <v>343</v>
      </c>
    </row>
    <row r="11" spans="1:34" x14ac:dyDescent="0.2">
      <c r="A11" s="14">
        <v>7</v>
      </c>
      <c r="B11" s="14">
        <v>0</v>
      </c>
      <c r="C11" s="315">
        <v>7</v>
      </c>
      <c r="D11" s="315">
        <v>0</v>
      </c>
      <c r="E11" s="315"/>
      <c r="F11" s="315"/>
      <c r="G11" s="9" t="s">
        <v>344</v>
      </c>
      <c r="H11" s="7"/>
      <c r="I11" s="7"/>
      <c r="J11" s="379">
        <v>142000</v>
      </c>
      <c r="K11" s="379">
        <f t="shared" si="1"/>
        <v>146970</v>
      </c>
      <c r="L11" s="379">
        <f t="shared" si="1"/>
        <v>152113.94999999998</v>
      </c>
      <c r="M11" s="379">
        <f t="shared" si="1"/>
        <v>157437.93824999998</v>
      </c>
      <c r="N11" s="379">
        <f t="shared" si="1"/>
        <v>162948.26608874995</v>
      </c>
      <c r="O11" s="379">
        <f t="shared" si="1"/>
        <v>168651.45540185619</v>
      </c>
      <c r="P11" s="379">
        <f t="shared" si="1"/>
        <v>174554.25634092113</v>
      </c>
      <c r="Q11" s="379">
        <f t="shared" si="1"/>
        <v>180663.65531285334</v>
      </c>
      <c r="R11" s="284"/>
      <c r="S11" s="284"/>
      <c r="T11" s="279"/>
      <c r="U11" s="187"/>
      <c r="V11" s="315"/>
      <c r="W11" s="5"/>
      <c r="X11" s="315"/>
      <c r="Y11" s="315"/>
      <c r="Z11" s="315"/>
      <c r="AA11" s="315"/>
      <c r="AB11" s="315"/>
      <c r="AC11" s="5"/>
      <c r="AD11" s="5"/>
      <c r="AE11" s="5"/>
      <c r="AF11" s="5"/>
      <c r="AG11" s="315"/>
      <c r="AH11" s="33" t="s">
        <v>345</v>
      </c>
    </row>
    <row r="12" spans="1:34" x14ac:dyDescent="0.2">
      <c r="A12" s="14">
        <v>8</v>
      </c>
      <c r="B12" s="14">
        <v>0</v>
      </c>
      <c r="C12" s="315">
        <v>8</v>
      </c>
      <c r="D12" s="315">
        <v>0</v>
      </c>
      <c r="E12" s="315"/>
      <c r="F12" s="315"/>
      <c r="G12" s="315"/>
      <c r="H12" s="315"/>
      <c r="I12" s="315"/>
      <c r="J12" s="315"/>
      <c r="K12" s="5"/>
      <c r="L12" s="315"/>
      <c r="M12" s="285"/>
      <c r="N12" s="285"/>
      <c r="O12" s="285"/>
      <c r="P12" s="285"/>
      <c r="Q12" s="285"/>
      <c r="R12" s="285"/>
      <c r="S12" s="279"/>
      <c r="T12" s="279"/>
      <c r="U12" s="187"/>
      <c r="V12" s="315"/>
      <c r="W12" s="315"/>
      <c r="X12" s="315"/>
      <c r="Y12" s="315"/>
      <c r="Z12" s="315"/>
      <c r="AA12" s="315"/>
      <c r="AB12" s="315"/>
      <c r="AC12" s="315"/>
      <c r="AD12" s="5"/>
      <c r="AE12" s="5"/>
      <c r="AF12" s="5"/>
      <c r="AG12" s="315"/>
      <c r="AH12" s="33" t="s">
        <v>346</v>
      </c>
    </row>
    <row r="13" spans="1:34" ht="15" x14ac:dyDescent="0.25">
      <c r="A13" s="14">
        <v>9</v>
      </c>
      <c r="B13" s="14">
        <v>0</v>
      </c>
      <c r="C13" s="315">
        <v>9</v>
      </c>
      <c r="D13" s="315">
        <v>0</v>
      </c>
      <c r="E13" s="315"/>
      <c r="F13" s="315"/>
      <c r="G13" s="5" t="s">
        <v>347</v>
      </c>
      <c r="H13" s="11"/>
      <c r="I13" s="11" t="s">
        <v>348</v>
      </c>
      <c r="J13" s="39">
        <f>IF(Registrering!$B$29="",0,IF(Registrering!$B$29=Tabeller!$G$6,Tabeller!J8,Tabeller!J10))</f>
        <v>465000</v>
      </c>
      <c r="K13" s="39">
        <f>IF(Registrering!$B$29="",0,IF(Registrering!$B$29=Tabeller!$G$6,Tabeller!K8,Tabeller!K10))</f>
        <v>481274.99999999994</v>
      </c>
      <c r="L13" s="282">
        <f>IF(Registrering!$B$29="",0,IF(Registrering!$B$29=Tabeller!$G$6,Tabeller!L8,Tabeller!L10))</f>
        <v>498119.62499999994</v>
      </c>
      <c r="M13" s="282">
        <f>IF(Registrering!$B$29="",0,IF(Registrering!$B$29=Tabeller!$G$6,Tabeller!M8,Tabeller!M10))</f>
        <v>515553.8118749999</v>
      </c>
      <c r="N13" s="282">
        <f>IF(Registrering!$B$29="",0,IF(Registrering!$B$29=Tabeller!$G$6,Tabeller!N8,Tabeller!N10))</f>
        <v>533598.19529062486</v>
      </c>
      <c r="O13" s="286"/>
      <c r="P13" s="286"/>
      <c r="Q13" s="286"/>
      <c r="R13" s="286"/>
      <c r="S13" s="286"/>
      <c r="T13" s="285"/>
      <c r="U13" s="315"/>
      <c r="V13" s="315"/>
      <c r="W13" s="315"/>
      <c r="X13" s="315"/>
      <c r="Y13" s="315"/>
      <c r="Z13" s="315"/>
      <c r="AA13" s="315"/>
      <c r="AB13" s="315"/>
      <c r="AC13" s="5"/>
      <c r="AD13" s="5"/>
      <c r="AE13" s="5"/>
      <c r="AF13" s="5"/>
      <c r="AG13" s="315"/>
      <c r="AH13" s="33" t="s">
        <v>349</v>
      </c>
    </row>
    <row r="14" spans="1:34" ht="15" x14ac:dyDescent="0.25">
      <c r="A14" s="14">
        <v>10</v>
      </c>
      <c r="B14" s="14">
        <v>0</v>
      </c>
      <c r="C14" s="315">
        <v>10</v>
      </c>
      <c r="D14" s="315">
        <v>0</v>
      </c>
      <c r="E14" s="315"/>
      <c r="F14" s="315"/>
      <c r="G14" s="315"/>
      <c r="H14" s="315"/>
      <c r="I14" s="315" t="s">
        <v>350</v>
      </c>
      <c r="J14" s="39">
        <f>IF(Registrering!$B$29="",0,IF(Registrering!$B$29=Tabeller!$G$6,Tabeller!J9,Tabeller!J11))</f>
        <v>142000</v>
      </c>
      <c r="K14" s="39">
        <f>IF(Registrering!$B$29="",0,IF(Registrering!$B$29=Tabeller!$G$6,Tabeller!K9,Tabeller!K11))</f>
        <v>146970</v>
      </c>
      <c r="L14" s="282">
        <f>IF(Registrering!$B$29="",0,IF(Registrering!$B$29=Tabeller!$G$6,Tabeller!L9,Tabeller!L11))</f>
        <v>152113.94999999998</v>
      </c>
      <c r="M14" s="282">
        <f>IF(Registrering!$B$29="",0,IF(Registrering!$B$29=Tabeller!$G$6,Tabeller!M9,Tabeller!M11))</f>
        <v>157437.93824999998</v>
      </c>
      <c r="N14" s="282">
        <f>IF(Registrering!$B$29="",0,IF(Registrering!$B$29=Tabeller!$G$6,Tabeller!N9,Tabeller!N11))</f>
        <v>162948.26608874995</v>
      </c>
      <c r="O14" s="286"/>
      <c r="P14" s="286"/>
      <c r="Q14" s="286"/>
      <c r="R14" s="286"/>
      <c r="S14" s="286"/>
      <c r="T14" s="285"/>
      <c r="U14" s="315"/>
      <c r="V14" s="315"/>
      <c r="W14" s="315"/>
      <c r="X14" s="11"/>
      <c r="Y14" s="11"/>
      <c r="Z14" s="11"/>
      <c r="AA14" s="5"/>
      <c r="AB14" s="11"/>
      <c r="AC14" s="11"/>
      <c r="AD14" s="5"/>
      <c r="AE14" s="5"/>
      <c r="AF14" s="5"/>
      <c r="AG14" s="315"/>
      <c r="AH14" s="33" t="s">
        <v>351</v>
      </c>
    </row>
    <row r="15" spans="1:34" x14ac:dyDescent="0.2">
      <c r="A15" s="14">
        <v>11</v>
      </c>
      <c r="B15" s="14">
        <v>0</v>
      </c>
      <c r="C15" s="315">
        <v>11</v>
      </c>
      <c r="D15" s="315">
        <v>0</v>
      </c>
      <c r="E15" s="315"/>
      <c r="F15" s="315"/>
      <c r="G15" s="315"/>
      <c r="H15" s="315"/>
      <c r="I15" s="315"/>
      <c r="J15" s="113"/>
      <c r="K15" s="315"/>
      <c r="L15" s="315"/>
      <c r="M15" s="315"/>
      <c r="N15" s="315"/>
      <c r="O15" s="315"/>
      <c r="P15" s="315"/>
      <c r="Q15" s="315"/>
      <c r="R15" s="315"/>
      <c r="S15" s="315"/>
      <c r="T15" s="315"/>
      <c r="U15" s="315"/>
      <c r="V15" s="315"/>
      <c r="W15" s="315"/>
      <c r="X15" s="315"/>
      <c r="Y15" s="315"/>
      <c r="Z15" s="315"/>
      <c r="AA15" s="5"/>
      <c r="AB15" s="1"/>
      <c r="AC15" s="1"/>
      <c r="AD15" s="1"/>
      <c r="AE15" s="5"/>
      <c r="AF15" s="5"/>
      <c r="AG15" s="315"/>
      <c r="AH15" s="33" t="s">
        <v>352</v>
      </c>
    </row>
    <row r="16" spans="1:34" ht="21" x14ac:dyDescent="0.35">
      <c r="A16" s="14">
        <v>12</v>
      </c>
      <c r="B16" s="14">
        <v>0</v>
      </c>
      <c r="C16" s="315">
        <v>12</v>
      </c>
      <c r="D16" s="315">
        <v>0</v>
      </c>
      <c r="E16" s="315"/>
      <c r="F16" s="161"/>
      <c r="G16" s="188" t="s">
        <v>353</v>
      </c>
      <c r="H16" s="189"/>
      <c r="I16" s="189"/>
      <c r="J16" s="189"/>
      <c r="K16" s="189"/>
      <c r="L16" s="189"/>
      <c r="M16" s="189"/>
      <c r="N16" s="189"/>
      <c r="O16" s="162"/>
      <c r="P16" s="315"/>
      <c r="Q16" s="315"/>
      <c r="R16" s="315"/>
      <c r="S16" s="315"/>
      <c r="T16" s="315"/>
      <c r="U16" s="315"/>
      <c r="V16" s="315"/>
      <c r="W16" s="315"/>
      <c r="X16" s="315"/>
      <c r="Y16" s="315"/>
      <c r="Z16" s="315"/>
      <c r="AA16" s="5"/>
      <c r="AB16" s="1"/>
      <c r="AC16" s="1"/>
      <c r="AD16" s="1"/>
      <c r="AE16" s="5"/>
      <c r="AF16" s="5"/>
      <c r="AG16" s="315"/>
      <c r="AH16" s="33" t="s">
        <v>354</v>
      </c>
    </row>
    <row r="17" spans="1:34" x14ac:dyDescent="0.2">
      <c r="A17" s="14">
        <v>13</v>
      </c>
      <c r="B17" s="14">
        <v>0</v>
      </c>
      <c r="C17" s="315">
        <v>13</v>
      </c>
      <c r="D17" s="315">
        <v>0</v>
      </c>
      <c r="E17" s="315"/>
      <c r="F17" s="163"/>
      <c r="G17" s="190"/>
      <c r="H17" s="190"/>
      <c r="I17" s="190"/>
      <c r="J17" s="190"/>
      <c r="K17" s="190"/>
      <c r="L17" s="190"/>
      <c r="M17" s="190"/>
      <c r="N17" s="190"/>
      <c r="O17" s="165"/>
      <c r="P17" s="315"/>
      <c r="Q17" s="315"/>
      <c r="R17" s="315"/>
      <c r="S17" s="315"/>
      <c r="T17" s="315"/>
      <c r="U17" s="315"/>
      <c r="V17" s="315"/>
      <c r="W17" s="315"/>
      <c r="X17" s="315"/>
      <c r="Y17" s="315"/>
      <c r="Z17" s="315"/>
      <c r="AA17" s="315"/>
      <c r="AB17" s="315"/>
      <c r="AC17" s="315"/>
      <c r="AD17" s="315"/>
      <c r="AE17" s="5"/>
      <c r="AF17" s="5"/>
      <c r="AG17" s="315"/>
      <c r="AH17" s="33" t="s">
        <v>355</v>
      </c>
    </row>
    <row r="18" spans="1:34" x14ac:dyDescent="0.2">
      <c r="A18" s="14">
        <v>14</v>
      </c>
      <c r="B18" s="14">
        <v>0</v>
      </c>
      <c r="C18" s="315">
        <v>14</v>
      </c>
      <c r="D18" s="315">
        <v>0</v>
      </c>
      <c r="E18" s="315"/>
      <c r="F18" s="163"/>
      <c r="G18" s="190"/>
      <c r="H18" s="190"/>
      <c r="I18" s="190"/>
      <c r="J18" s="190"/>
      <c r="K18" s="190"/>
      <c r="L18" s="187" t="s">
        <v>356</v>
      </c>
      <c r="M18" s="190"/>
      <c r="N18" s="190"/>
      <c r="O18" s="165"/>
      <c r="P18" s="315"/>
      <c r="Q18" s="315"/>
      <c r="R18" s="315"/>
      <c r="S18" s="16"/>
      <c r="T18" s="16"/>
      <c r="U18" s="16"/>
      <c r="V18" s="315"/>
      <c r="W18" s="315"/>
      <c r="X18" s="315"/>
      <c r="Y18" s="315"/>
      <c r="Z18" s="315"/>
      <c r="AA18" s="315"/>
      <c r="AB18" s="315"/>
      <c r="AC18" s="315"/>
      <c r="AD18" s="315"/>
      <c r="AE18" s="5"/>
      <c r="AF18" s="5"/>
      <c r="AG18" s="315"/>
      <c r="AH18" s="33" t="s">
        <v>357</v>
      </c>
    </row>
    <row r="19" spans="1:34" x14ac:dyDescent="0.2">
      <c r="A19" s="14">
        <v>15</v>
      </c>
      <c r="B19" s="14">
        <v>0</v>
      </c>
      <c r="C19" s="315">
        <v>15</v>
      </c>
      <c r="D19" s="315">
        <v>0</v>
      </c>
      <c r="E19" s="315"/>
      <c r="F19" s="163"/>
      <c r="G19" s="164"/>
      <c r="H19" s="164"/>
      <c r="I19" s="166"/>
      <c r="J19" s="166"/>
      <c r="K19" s="166"/>
      <c r="L19" s="166" t="s">
        <v>358</v>
      </c>
      <c r="M19" s="191" t="s">
        <v>40</v>
      </c>
      <c r="N19" s="187"/>
      <c r="O19" s="165"/>
      <c r="P19" s="187"/>
      <c r="Q19" s="187"/>
      <c r="R19" s="187"/>
      <c r="S19" s="1"/>
      <c r="T19" s="1"/>
      <c r="U19" s="1"/>
      <c r="V19" s="315"/>
      <c r="W19" s="315"/>
      <c r="X19" s="315"/>
      <c r="Y19" s="315"/>
      <c r="Z19" s="315"/>
      <c r="AA19" s="315"/>
      <c r="AB19" s="315"/>
      <c r="AC19" s="315"/>
      <c r="AD19" s="315"/>
      <c r="AE19" s="315"/>
      <c r="AF19" s="315"/>
      <c r="AG19" s="315"/>
      <c r="AH19" s="33" t="s">
        <v>359</v>
      </c>
    </row>
    <row r="20" spans="1:34" ht="15" x14ac:dyDescent="0.25">
      <c r="A20" s="14">
        <v>16</v>
      </c>
      <c r="B20" s="14">
        <v>0</v>
      </c>
      <c r="C20" s="315">
        <v>16</v>
      </c>
      <c r="D20" s="315">
        <v>0</v>
      </c>
      <c r="E20" s="315"/>
      <c r="F20" s="163"/>
      <c r="G20" s="167" t="s">
        <v>360</v>
      </c>
      <c r="H20" s="168" t="s">
        <v>70</v>
      </c>
      <c r="I20" s="169" t="s">
        <v>361</v>
      </c>
      <c r="J20" s="170" t="s">
        <v>362</v>
      </c>
      <c r="K20" s="168" t="s">
        <v>363</v>
      </c>
      <c r="L20" s="170" t="s">
        <v>362</v>
      </c>
      <c r="M20" s="187"/>
      <c r="N20" s="190"/>
      <c r="O20" s="165"/>
      <c r="P20" s="187"/>
      <c r="Q20" s="187"/>
      <c r="R20" s="187"/>
      <c r="S20" s="5"/>
      <c r="T20" s="5"/>
      <c r="U20" s="5"/>
      <c r="V20" s="315"/>
      <c r="W20" s="315"/>
      <c r="X20" s="315"/>
      <c r="Y20" s="315"/>
      <c r="Z20" s="315"/>
      <c r="AA20" s="315"/>
      <c r="AB20" s="315"/>
      <c r="AC20" s="315"/>
      <c r="AD20" s="315"/>
      <c r="AE20" s="315"/>
      <c r="AF20" s="315"/>
      <c r="AG20" s="315"/>
      <c r="AH20" s="33" t="s">
        <v>364</v>
      </c>
    </row>
    <row r="21" spans="1:34" x14ac:dyDescent="0.2">
      <c r="A21" s="14">
        <v>17</v>
      </c>
      <c r="B21" s="14">
        <v>0</v>
      </c>
      <c r="C21" s="315">
        <v>17</v>
      </c>
      <c r="D21" s="315">
        <v>0</v>
      </c>
      <c r="E21" s="315"/>
      <c r="F21" s="163"/>
      <c r="G21" s="171" t="s">
        <v>365</v>
      </c>
      <c r="H21" s="172">
        <v>45</v>
      </c>
      <c r="I21" s="171"/>
      <c r="J21" s="172"/>
      <c r="K21" s="173">
        <v>414600</v>
      </c>
      <c r="L21" s="172"/>
      <c r="M21" s="187"/>
      <c r="N21" s="187"/>
      <c r="O21" s="165"/>
      <c r="P21" s="187"/>
      <c r="Q21" s="187"/>
      <c r="R21" s="187"/>
      <c r="S21" s="16"/>
      <c r="T21" s="16"/>
      <c r="U21" s="16"/>
      <c r="V21" s="315"/>
      <c r="W21" s="315"/>
      <c r="X21" s="315"/>
      <c r="Y21" s="315"/>
      <c r="Z21" s="315"/>
      <c r="AA21" s="315"/>
      <c r="AB21" s="315"/>
      <c r="AC21" s="315"/>
      <c r="AD21" s="315"/>
      <c r="AE21" s="5"/>
      <c r="AF21" s="5"/>
      <c r="AG21" s="315"/>
      <c r="AH21" s="33" t="s">
        <v>366</v>
      </c>
    </row>
    <row r="22" spans="1:34" x14ac:dyDescent="0.2">
      <c r="A22" s="14">
        <v>18</v>
      </c>
      <c r="B22" s="14">
        <v>0</v>
      </c>
      <c r="C22" s="315">
        <v>18</v>
      </c>
      <c r="D22" s="315">
        <v>0</v>
      </c>
      <c r="E22" s="315"/>
      <c r="F22" s="163"/>
      <c r="G22" s="174"/>
      <c r="H22" s="172"/>
      <c r="I22" s="171"/>
      <c r="J22" s="172"/>
      <c r="K22" s="172"/>
      <c r="L22" s="172"/>
      <c r="M22" s="187"/>
      <c r="N22" s="187"/>
      <c r="O22" s="165"/>
      <c r="P22" s="187"/>
      <c r="Q22" s="187"/>
      <c r="R22" s="187"/>
      <c r="S22" s="1"/>
      <c r="T22" s="1"/>
      <c r="U22" s="1"/>
      <c r="V22" s="315"/>
      <c r="W22" s="315"/>
      <c r="X22" s="315"/>
      <c r="Y22" s="315"/>
      <c r="Z22" s="315"/>
      <c r="AA22" s="315"/>
      <c r="AB22" s="315"/>
      <c r="AC22" s="315"/>
      <c r="AD22" s="315"/>
      <c r="AE22" s="5"/>
      <c r="AF22" s="5"/>
      <c r="AG22" s="315"/>
      <c r="AH22" s="33" t="s">
        <v>367</v>
      </c>
    </row>
    <row r="23" spans="1:34" x14ac:dyDescent="0.2">
      <c r="A23" s="443">
        <v>19</v>
      </c>
      <c r="B23" s="438">
        <v>350800</v>
      </c>
      <c r="C23" s="5">
        <v>19</v>
      </c>
      <c r="D23" s="315">
        <v>151.74358974358975</v>
      </c>
      <c r="E23" s="378"/>
      <c r="F23" s="163"/>
      <c r="G23" s="175" t="s">
        <v>368</v>
      </c>
      <c r="H23" s="175">
        <v>0</v>
      </c>
      <c r="I23" s="175" t="s">
        <v>369</v>
      </c>
      <c r="J23" s="176">
        <v>0</v>
      </c>
      <c r="K23" s="177">
        <v>374373.07692307694</v>
      </c>
      <c r="L23" s="370">
        <v>0.90297413633158929</v>
      </c>
      <c r="M23" s="370">
        <v>0.8987222778829147</v>
      </c>
      <c r="N23" s="187"/>
      <c r="O23" s="165"/>
      <c r="P23" s="187"/>
      <c r="Q23" s="187"/>
      <c r="R23" s="187"/>
      <c r="S23" s="13"/>
      <c r="T23" s="13"/>
      <c r="U23" s="13"/>
      <c r="V23" s="315"/>
      <c r="W23" s="315"/>
      <c r="X23" s="315"/>
      <c r="Y23" s="315"/>
      <c r="Z23" s="315"/>
      <c r="AA23" s="315"/>
      <c r="AB23" s="315"/>
      <c r="AC23" s="315"/>
      <c r="AD23" s="315"/>
      <c r="AE23" s="5"/>
      <c r="AF23" s="5"/>
      <c r="AG23" s="315"/>
      <c r="AH23" s="33" t="s">
        <v>370</v>
      </c>
    </row>
    <row r="24" spans="1:34" x14ac:dyDescent="0.2">
      <c r="A24" s="443">
        <v>20</v>
      </c>
      <c r="B24" s="438">
        <v>354300</v>
      </c>
      <c r="C24" s="315">
        <v>20</v>
      </c>
      <c r="D24" s="315">
        <v>153.53846153846155</v>
      </c>
      <c r="E24" s="378"/>
      <c r="F24" s="163"/>
      <c r="G24" s="175" t="s">
        <v>371</v>
      </c>
      <c r="H24" s="178">
        <v>0.12</v>
      </c>
      <c r="I24" s="179">
        <v>0.88</v>
      </c>
      <c r="J24" s="371">
        <v>0.12000000000000001</v>
      </c>
      <c r="K24" s="180">
        <v>44924.769230769234</v>
      </c>
      <c r="L24" s="370">
        <v>0.10835689635979072</v>
      </c>
      <c r="M24" s="370">
        <v>0.10784667334594975</v>
      </c>
      <c r="N24" s="187"/>
      <c r="O24" s="165"/>
      <c r="P24" s="187"/>
      <c r="Q24" s="187"/>
      <c r="R24" s="187"/>
      <c r="S24" s="1"/>
      <c r="T24" s="1"/>
      <c r="U24" s="1"/>
      <c r="V24" s="315"/>
      <c r="W24" s="315"/>
      <c r="X24" s="315"/>
      <c r="Y24" s="315"/>
      <c r="Z24" s="315"/>
      <c r="AA24" s="315"/>
      <c r="AB24" s="315"/>
      <c r="AC24" s="315"/>
      <c r="AD24" s="315"/>
      <c r="AE24" s="5"/>
      <c r="AF24" s="5"/>
      <c r="AG24" s="315"/>
      <c r="AH24" s="33" t="s">
        <v>372</v>
      </c>
    </row>
    <row r="25" spans="1:34" x14ac:dyDescent="0.2">
      <c r="A25" s="443">
        <v>21</v>
      </c>
      <c r="B25" s="438">
        <v>358300</v>
      </c>
      <c r="C25" s="315">
        <v>21</v>
      </c>
      <c r="D25" s="315">
        <v>155.43589743589743</v>
      </c>
      <c r="E25" s="315"/>
      <c r="F25" s="163"/>
      <c r="G25" s="175" t="s">
        <v>60</v>
      </c>
      <c r="H25" s="181">
        <v>0.13300000000000001</v>
      </c>
      <c r="I25" s="179">
        <v>0.85285106382978726</v>
      </c>
      <c r="J25" s="371">
        <v>0.14714893617021277</v>
      </c>
      <c r="K25" s="180">
        <v>55088.6</v>
      </c>
      <c r="L25" s="370">
        <v>0.13287168355041004</v>
      </c>
      <c r="M25" s="370">
        <v>0.13128895320791123</v>
      </c>
      <c r="N25" s="187"/>
      <c r="O25" s="165"/>
      <c r="P25" s="187"/>
      <c r="Q25" s="187"/>
      <c r="R25" s="187"/>
      <c r="S25" s="16"/>
      <c r="T25" s="16"/>
      <c r="U25" s="16"/>
      <c r="V25" s="315"/>
      <c r="W25" s="315"/>
      <c r="X25" s="315"/>
      <c r="Y25" s="315"/>
      <c r="Z25" s="315"/>
      <c r="AA25" s="315"/>
      <c r="AB25" s="315"/>
      <c r="AC25" s="315"/>
      <c r="AD25" s="315"/>
      <c r="AE25" s="5"/>
      <c r="AF25" s="5"/>
      <c r="AG25" s="315"/>
      <c r="AH25" s="33" t="s">
        <v>373</v>
      </c>
    </row>
    <row r="26" spans="1:34" x14ac:dyDescent="0.2">
      <c r="A26" s="443">
        <v>22</v>
      </c>
      <c r="B26" s="438">
        <v>361900</v>
      </c>
      <c r="C26" s="315">
        <v>22</v>
      </c>
      <c r="D26" s="315">
        <v>157.28205128205127</v>
      </c>
      <c r="E26" s="315"/>
      <c r="F26" s="163"/>
      <c r="G26" s="175" t="s">
        <v>374</v>
      </c>
      <c r="H26" s="182">
        <v>0.14099999999999999</v>
      </c>
      <c r="I26" s="179">
        <v>0.82133199999999995</v>
      </c>
      <c r="J26" s="371">
        <v>0.17866800000000002</v>
      </c>
      <c r="K26" s="180">
        <v>66888.488907692314</v>
      </c>
      <c r="L26" s="370">
        <v>0.1613325829900924</v>
      </c>
      <c r="M26" s="370">
        <v>0.16043796452558531</v>
      </c>
      <c r="N26" s="187"/>
      <c r="O26" s="165"/>
      <c r="P26" s="187"/>
      <c r="Q26" s="187"/>
      <c r="R26" s="187"/>
      <c r="S26" s="2"/>
      <c r="T26" s="2"/>
      <c r="U26" s="2"/>
      <c r="V26" s="315"/>
      <c r="W26" s="315"/>
      <c r="X26" s="315"/>
      <c r="Y26" s="315"/>
      <c r="Z26" s="315"/>
      <c r="AA26" s="315"/>
      <c r="AB26" s="5"/>
      <c r="AC26" s="5"/>
      <c r="AD26" s="5"/>
      <c r="AE26" s="5"/>
      <c r="AF26" s="5"/>
      <c r="AG26" s="315"/>
      <c r="AH26" s="33" t="s">
        <v>375</v>
      </c>
    </row>
    <row r="27" spans="1:34" x14ac:dyDescent="0.2">
      <c r="A27" s="443">
        <v>23</v>
      </c>
      <c r="B27" s="438">
        <v>365800</v>
      </c>
      <c r="C27" s="315">
        <v>23</v>
      </c>
      <c r="D27" s="315">
        <v>159.23076923076923</v>
      </c>
      <c r="E27" s="315"/>
      <c r="F27" s="163"/>
      <c r="G27" s="175"/>
      <c r="H27" s="179"/>
      <c r="I27" s="175" t="s">
        <v>66</v>
      </c>
      <c r="J27" s="370">
        <v>0.44581693617021279</v>
      </c>
      <c r="K27" s="183">
        <v>541274.93506153848</v>
      </c>
      <c r="L27" s="370"/>
      <c r="M27" s="187"/>
      <c r="N27" s="187"/>
      <c r="O27" s="165"/>
      <c r="P27" s="187"/>
      <c r="Q27" s="187"/>
      <c r="R27" s="187"/>
      <c r="S27" s="315"/>
      <c r="T27" s="315"/>
      <c r="U27" s="315"/>
      <c r="V27" s="315"/>
      <c r="W27" s="315"/>
      <c r="X27" s="315"/>
      <c r="Y27" s="315"/>
      <c r="Z27" s="315"/>
      <c r="AA27" s="315"/>
      <c r="AB27" s="315"/>
      <c r="AC27" s="315"/>
      <c r="AD27" s="315"/>
      <c r="AE27" s="5"/>
      <c r="AF27" s="5"/>
      <c r="AG27" s="315"/>
      <c r="AH27" s="33" t="s">
        <v>376</v>
      </c>
    </row>
    <row r="28" spans="1:34" x14ac:dyDescent="0.2">
      <c r="A28" s="443">
        <v>24</v>
      </c>
      <c r="B28" s="438">
        <v>369800</v>
      </c>
      <c r="C28" s="315">
        <v>24</v>
      </c>
      <c r="D28" s="315">
        <v>161.23076923076923</v>
      </c>
      <c r="E28" s="315"/>
      <c r="F28" s="163"/>
      <c r="G28" s="190"/>
      <c r="H28" s="190"/>
      <c r="I28" s="190"/>
      <c r="J28" s="190"/>
      <c r="K28" s="190"/>
      <c r="L28" s="190"/>
      <c r="M28" s="190"/>
      <c r="N28" s="190"/>
      <c r="O28" s="165"/>
      <c r="P28" s="315"/>
      <c r="Q28" s="315"/>
      <c r="R28" s="315"/>
      <c r="S28" s="315"/>
      <c r="T28" s="315"/>
      <c r="U28" s="315"/>
      <c r="V28" s="315"/>
      <c r="W28" s="315"/>
      <c r="X28" s="315"/>
      <c r="Y28" s="315"/>
      <c r="Z28" s="315"/>
      <c r="AA28" s="315"/>
      <c r="AB28" s="315"/>
      <c r="AC28" s="315"/>
      <c r="AD28" s="315"/>
      <c r="AE28" s="5"/>
      <c r="AF28" s="5"/>
      <c r="AG28" s="315"/>
      <c r="AH28" s="33" t="s">
        <v>377</v>
      </c>
    </row>
    <row r="29" spans="1:34" ht="13.5" thickBot="1" x14ac:dyDescent="0.25">
      <c r="A29" s="443">
        <v>25</v>
      </c>
      <c r="B29" s="438">
        <v>374000</v>
      </c>
      <c r="C29" s="315">
        <v>25</v>
      </c>
      <c r="D29" s="315">
        <v>163.33333333333334</v>
      </c>
      <c r="E29" s="315"/>
      <c r="F29" s="184"/>
      <c r="G29" s="185"/>
      <c r="H29" s="185"/>
      <c r="I29" s="185"/>
      <c r="J29" s="185"/>
      <c r="K29" s="185"/>
      <c r="L29" s="185"/>
      <c r="M29" s="185"/>
      <c r="N29" s="185"/>
      <c r="O29" s="186"/>
      <c r="P29" s="315"/>
      <c r="Q29" s="315"/>
      <c r="R29" s="315"/>
      <c r="S29" s="315"/>
      <c r="T29" s="315"/>
      <c r="U29" s="315"/>
      <c r="V29" s="315"/>
      <c r="W29" s="315"/>
      <c r="X29" s="315"/>
      <c r="Y29" s="315"/>
      <c r="Z29" s="315"/>
      <c r="AA29" s="315"/>
      <c r="AB29" s="315"/>
      <c r="AC29" s="315"/>
      <c r="AD29" s="315"/>
      <c r="AE29" s="5"/>
      <c r="AF29" s="5"/>
      <c r="AG29" s="315"/>
      <c r="AH29" s="33" t="s">
        <v>378</v>
      </c>
    </row>
    <row r="30" spans="1:34" ht="16.5" thickBot="1" x14ac:dyDescent="0.25">
      <c r="A30" s="443">
        <v>26</v>
      </c>
      <c r="B30" s="438">
        <v>378300</v>
      </c>
      <c r="C30" s="315">
        <v>26</v>
      </c>
      <c r="D30" s="315">
        <v>165.43589743589743</v>
      </c>
      <c r="E30" s="315"/>
      <c r="F30" s="315"/>
      <c r="G30" s="315"/>
      <c r="H30" s="103" t="s">
        <v>379</v>
      </c>
      <c r="I30" s="104">
        <v>2023</v>
      </c>
      <c r="J30" s="105">
        <v>0.02</v>
      </c>
      <c r="K30" s="104">
        <v>2014</v>
      </c>
      <c r="L30" s="105">
        <v>0</v>
      </c>
      <c r="M30" s="104">
        <v>2014</v>
      </c>
      <c r="N30" s="105">
        <v>0</v>
      </c>
      <c r="O30" s="106" t="s">
        <v>380</v>
      </c>
      <c r="P30" s="105">
        <v>0</v>
      </c>
      <c r="Q30" s="315"/>
      <c r="R30" s="315"/>
      <c r="S30" s="315"/>
      <c r="T30" s="315"/>
      <c r="U30" s="315"/>
      <c r="V30" s="315"/>
      <c r="W30" s="315"/>
      <c r="X30" s="315"/>
      <c r="Y30" s="315"/>
      <c r="Z30" s="315"/>
      <c r="AA30" s="315"/>
      <c r="AB30" s="315"/>
      <c r="AC30" s="315"/>
      <c r="AD30" s="315"/>
      <c r="AE30" s="5"/>
      <c r="AF30" s="5"/>
      <c r="AG30" s="34" t="s">
        <v>381</v>
      </c>
      <c r="AH30" s="33" t="s">
        <v>382</v>
      </c>
    </row>
    <row r="31" spans="1:34" x14ac:dyDescent="0.2">
      <c r="A31" s="443">
        <v>27</v>
      </c>
      <c r="B31" s="438">
        <v>382300</v>
      </c>
      <c r="C31" s="315">
        <v>27</v>
      </c>
      <c r="D31" s="315">
        <v>167.43589743589743</v>
      </c>
      <c r="E31" s="315"/>
      <c r="F31" s="315"/>
      <c r="G31" s="315"/>
      <c r="H31" s="315"/>
      <c r="I31" s="315"/>
      <c r="J31" s="315"/>
      <c r="K31" s="315"/>
      <c r="L31" s="315"/>
      <c r="M31" s="315"/>
      <c r="N31" s="315"/>
      <c r="O31" s="315"/>
      <c r="P31" s="315"/>
      <c r="Q31" s="315"/>
      <c r="R31" s="315"/>
      <c r="S31" s="315"/>
      <c r="T31" s="315"/>
      <c r="U31" s="315"/>
      <c r="V31" s="315"/>
      <c r="W31" s="315"/>
      <c r="X31" s="315"/>
      <c r="Y31" s="315"/>
      <c r="Z31" s="315"/>
      <c r="AA31" s="315"/>
      <c r="AB31" s="315"/>
      <c r="AC31" s="315"/>
      <c r="AD31" s="315"/>
      <c r="AE31" s="5"/>
      <c r="AF31" s="5"/>
      <c r="AG31" s="315"/>
      <c r="AH31" s="33" t="s">
        <v>383</v>
      </c>
    </row>
    <row r="32" spans="1:34" x14ac:dyDescent="0.2">
      <c r="A32" s="443">
        <v>28</v>
      </c>
      <c r="B32" s="438">
        <v>386300</v>
      </c>
      <c r="C32" s="315">
        <v>28</v>
      </c>
      <c r="D32" s="315">
        <v>169.43589743589743</v>
      </c>
      <c r="E32" s="315"/>
      <c r="F32" s="315"/>
      <c r="G32" s="315"/>
      <c r="H32" s="315"/>
      <c r="I32" s="15">
        <f>J5</f>
        <v>2024</v>
      </c>
      <c r="J32" s="15">
        <f t="shared" ref="J32" si="2">K5</f>
        <v>2025</v>
      </c>
      <c r="K32" s="15">
        <f>L5</f>
        <v>2026</v>
      </c>
      <c r="L32" s="15">
        <f t="shared" ref="L32:M32" si="3">M5</f>
        <v>2027</v>
      </c>
      <c r="M32" s="15">
        <f t="shared" si="3"/>
        <v>2028</v>
      </c>
      <c r="N32" s="15">
        <f t="shared" ref="N32" si="4">O5</f>
        <v>2029</v>
      </c>
      <c r="O32" s="15">
        <f t="shared" ref="O32" si="5">P5</f>
        <v>2030</v>
      </c>
      <c r="P32" s="15">
        <f t="shared" ref="P32" si="6">Q5</f>
        <v>2031</v>
      </c>
      <c r="Q32" s="15"/>
      <c r="R32" s="15"/>
      <c r="S32" s="315"/>
      <c r="T32" s="315"/>
      <c r="U32" s="315"/>
      <c r="V32" s="315"/>
      <c r="W32" s="315"/>
      <c r="X32" s="315"/>
      <c r="Y32" s="315"/>
      <c r="Z32" s="315"/>
      <c r="AA32" s="315"/>
      <c r="AB32" s="315"/>
      <c r="AC32" s="315"/>
      <c r="AD32" s="315"/>
      <c r="AE32" s="5"/>
      <c r="AF32" s="5"/>
      <c r="AG32" s="315"/>
      <c r="AH32" s="33" t="s">
        <v>384</v>
      </c>
    </row>
    <row r="33" spans="1:34" x14ac:dyDescent="0.2">
      <c r="A33" s="443">
        <v>29</v>
      </c>
      <c r="B33" s="438">
        <v>390100</v>
      </c>
      <c r="C33" s="315">
        <v>29</v>
      </c>
      <c r="D33" s="315">
        <v>171.33333333333334</v>
      </c>
      <c r="E33" s="315"/>
      <c r="F33" s="315"/>
      <c r="G33" s="12" t="s">
        <v>385</v>
      </c>
      <c r="H33" s="1"/>
      <c r="I33" s="16">
        <f>IF(Registrering!B32="ja",Tabeller!I35*Tabeller!I34,Tabeller!I35)</f>
        <v>1.0489999999999999</v>
      </c>
      <c r="J33" s="16">
        <f>IF(Registrering!$B$32="Ja",I35*$J34,I35)</f>
        <v>1.0349999999999999</v>
      </c>
      <c r="K33" s="16">
        <f>IF(Registrering!$B$32="Ja",J33*(Registrering!E32+1),J33)</f>
        <v>1.0712249999999999</v>
      </c>
      <c r="L33" s="16">
        <f>IF(Registrering!$B$32="Ja",K33*(Registrering!E32+1),K33)</f>
        <v>1.1087178749999997</v>
      </c>
      <c r="M33" s="16">
        <f>IF(Registrering!$B$32="Ja",L33*(Registrering!E32+1),L33)</f>
        <v>1.1475230006249997</v>
      </c>
      <c r="N33" s="16">
        <f>IF(Registrering!$B$32="Ja",M33*(Registrering!E32+1),M33)</f>
        <v>1.1876863056468745</v>
      </c>
      <c r="O33" s="16">
        <f>IF(Registrering!$B$32="Ja",N33*(Registrering!E32+1),N33)</f>
        <v>1.229255326344515</v>
      </c>
      <c r="P33" s="16">
        <f>IF(Registrering!$B$32="Ja",O33*(Registrering!E32+1),O33)</f>
        <v>1.2722792627665729</v>
      </c>
      <c r="Q33" s="16"/>
      <c r="R33" s="16"/>
      <c r="S33" s="315"/>
      <c r="T33" s="315"/>
      <c r="U33" s="315"/>
      <c r="V33" s="315"/>
      <c r="W33" s="315"/>
      <c r="X33" s="315"/>
      <c r="Y33" s="315"/>
      <c r="Z33" s="315"/>
      <c r="AA33" s="5"/>
      <c r="AB33" s="5"/>
      <c r="AC33" s="5"/>
      <c r="AD33" s="5"/>
      <c r="AE33" s="5"/>
      <c r="AF33" s="5"/>
      <c r="AG33" s="315"/>
      <c r="AH33" s="33" t="s">
        <v>386</v>
      </c>
    </row>
    <row r="34" spans="1:34" x14ac:dyDescent="0.2">
      <c r="A34" s="443">
        <v>30</v>
      </c>
      <c r="B34" s="438">
        <v>394100</v>
      </c>
      <c r="C34" s="315">
        <v>30</v>
      </c>
      <c r="D34" s="315">
        <v>173.33333333333334</v>
      </c>
      <c r="E34" s="315"/>
      <c r="F34" s="315"/>
      <c r="G34" s="12"/>
      <c r="H34" s="1"/>
      <c r="I34" s="17">
        <f>1*Registrering!C32+1</f>
        <v>1.0489999999999999</v>
      </c>
      <c r="J34" s="17">
        <f>1*Registrering!D32+1</f>
        <v>1.0349999999999999</v>
      </c>
      <c r="K34" s="1"/>
      <c r="L34" s="1"/>
      <c r="M34" s="1"/>
      <c r="N34" s="1"/>
      <c r="O34" s="1"/>
      <c r="P34" s="1"/>
      <c r="Q34" s="1"/>
      <c r="R34" s="1"/>
      <c r="S34" s="315"/>
      <c r="T34" s="315"/>
      <c r="U34" s="315"/>
      <c r="V34" s="315"/>
      <c r="W34" s="315"/>
      <c r="X34" s="315"/>
      <c r="Y34" s="315"/>
      <c r="Z34" s="315"/>
      <c r="AA34" s="5"/>
      <c r="AB34" s="5"/>
      <c r="AC34" s="5"/>
      <c r="AD34" s="5"/>
      <c r="AE34" s="5"/>
      <c r="AF34" s="5"/>
      <c r="AG34" s="315"/>
      <c r="AH34" s="33" t="s">
        <v>387</v>
      </c>
    </row>
    <row r="35" spans="1:34" x14ac:dyDescent="0.2">
      <c r="A35" s="443">
        <v>31</v>
      </c>
      <c r="B35" s="438">
        <v>397700</v>
      </c>
      <c r="C35" s="315">
        <v>31</v>
      </c>
      <c r="D35" s="315">
        <v>175.17948717948718</v>
      </c>
      <c r="E35" s="315"/>
      <c r="F35" s="315"/>
      <c r="G35" s="5"/>
      <c r="H35" s="5"/>
      <c r="I35" s="16">
        <v>1</v>
      </c>
      <c r="J35" s="5"/>
      <c r="K35" s="5"/>
      <c r="L35" s="5"/>
      <c r="M35" s="5"/>
      <c r="N35" s="5"/>
      <c r="O35" s="5"/>
      <c r="P35" s="5"/>
      <c r="Q35" s="5"/>
      <c r="R35" s="5"/>
      <c r="S35" s="315"/>
      <c r="T35" s="315"/>
      <c r="U35" s="315"/>
      <c r="V35" s="315"/>
      <c r="W35" s="315"/>
      <c r="X35" s="315"/>
      <c r="Y35" s="315"/>
      <c r="Z35" s="315"/>
      <c r="AA35" s="5"/>
      <c r="AB35" s="5"/>
      <c r="AC35" s="5"/>
      <c r="AD35" s="5"/>
      <c r="AE35" s="5"/>
      <c r="AF35" s="5"/>
      <c r="AG35" s="315"/>
      <c r="AH35" s="33" t="s">
        <v>388</v>
      </c>
    </row>
    <row r="36" spans="1:34" x14ac:dyDescent="0.2">
      <c r="A36" s="443">
        <v>32</v>
      </c>
      <c r="B36" s="438">
        <v>401900</v>
      </c>
      <c r="C36" s="315">
        <v>32</v>
      </c>
      <c r="D36" s="315">
        <v>177.23076923076923</v>
      </c>
      <c r="E36" s="315"/>
      <c r="F36" s="315"/>
      <c r="G36" s="16"/>
      <c r="H36" s="107"/>
      <c r="I36" s="315"/>
      <c r="J36" s="16"/>
      <c r="K36" s="16"/>
      <c r="L36" s="16"/>
      <c r="M36" s="16"/>
      <c r="N36" s="16"/>
      <c r="O36" s="16"/>
      <c r="P36" s="16"/>
      <c r="Q36" s="16"/>
      <c r="R36" s="16"/>
      <c r="S36" s="315"/>
      <c r="T36" s="315"/>
      <c r="U36" s="315"/>
      <c r="V36" s="315"/>
      <c r="W36" s="315"/>
      <c r="X36" s="315"/>
      <c r="Y36" s="315"/>
      <c r="Z36" s="315"/>
      <c r="AA36" s="315"/>
      <c r="AB36" s="315"/>
      <c r="AC36" s="315"/>
      <c r="AD36" s="315"/>
      <c r="AE36" s="315"/>
      <c r="AF36" s="315"/>
      <c r="AG36" s="315"/>
      <c r="AH36" s="33" t="s">
        <v>389</v>
      </c>
    </row>
    <row r="37" spans="1:34" x14ac:dyDescent="0.2">
      <c r="A37" s="443">
        <v>33</v>
      </c>
      <c r="B37" s="438">
        <v>405800</v>
      </c>
      <c r="C37" s="315">
        <v>33</v>
      </c>
      <c r="D37" s="315">
        <v>179.17948717948718</v>
      </c>
      <c r="E37" s="315"/>
      <c r="F37" s="315"/>
      <c r="G37" s="12"/>
      <c r="H37" s="1"/>
      <c r="I37" s="1"/>
      <c r="J37" s="1"/>
      <c r="K37" s="1"/>
      <c r="L37" s="1"/>
      <c r="M37" s="1"/>
      <c r="N37" s="1"/>
      <c r="O37" s="1"/>
      <c r="P37" s="1"/>
      <c r="Q37" s="1"/>
      <c r="R37" s="1"/>
      <c r="S37" s="315"/>
      <c r="T37" s="315"/>
      <c r="U37" s="315"/>
      <c r="V37" s="315"/>
      <c r="W37" s="315"/>
      <c r="X37" s="315"/>
      <c r="Y37" s="315"/>
      <c r="Z37" s="315"/>
      <c r="AA37" s="315"/>
      <c r="AB37" s="315"/>
      <c r="AC37" s="315"/>
      <c r="AD37" s="315"/>
      <c r="AE37" s="315"/>
      <c r="AF37" s="315"/>
      <c r="AG37" s="315"/>
      <c r="AH37" s="33" t="s">
        <v>390</v>
      </c>
    </row>
    <row r="38" spans="1:34" x14ac:dyDescent="0.2">
      <c r="A38" s="443">
        <v>34</v>
      </c>
      <c r="B38" s="438">
        <v>410000</v>
      </c>
      <c r="C38" s="315">
        <v>34</v>
      </c>
      <c r="D38" s="315">
        <v>181.28205128205127</v>
      </c>
      <c r="E38" s="315"/>
      <c r="F38" s="315"/>
      <c r="G38" s="315"/>
      <c r="H38" s="315"/>
      <c r="I38" s="315"/>
      <c r="J38" s="315"/>
      <c r="K38" s="13"/>
      <c r="L38" s="13"/>
      <c r="M38" s="13"/>
      <c r="N38" s="13"/>
      <c r="O38" s="13"/>
      <c r="P38" s="13"/>
      <c r="Q38" s="13"/>
      <c r="R38" s="13"/>
      <c r="S38" s="315"/>
      <c r="T38" s="315"/>
      <c r="U38" s="315"/>
      <c r="V38" s="315"/>
      <c r="W38" s="315"/>
      <c r="X38" s="315"/>
      <c r="Y38" s="315"/>
      <c r="Z38" s="315"/>
      <c r="AA38" s="315"/>
      <c r="AB38" s="315"/>
      <c r="AC38" s="315"/>
      <c r="AD38" s="315"/>
      <c r="AE38" s="315"/>
      <c r="AF38" s="315"/>
      <c r="AG38" s="315"/>
      <c r="AH38" s="33" t="s">
        <v>391</v>
      </c>
    </row>
    <row r="39" spans="1:34" x14ac:dyDescent="0.2">
      <c r="A39" s="443">
        <v>35</v>
      </c>
      <c r="B39" s="438">
        <v>414200</v>
      </c>
      <c r="C39" s="315">
        <v>35</v>
      </c>
      <c r="D39" s="315">
        <v>183.38461538461539</v>
      </c>
      <c r="E39" s="315"/>
      <c r="F39" s="315"/>
      <c r="G39" s="315"/>
      <c r="H39" s="315"/>
      <c r="I39" s="315"/>
      <c r="J39" s="315"/>
      <c r="K39" s="1"/>
      <c r="L39" s="1"/>
      <c r="M39" s="1"/>
      <c r="N39" s="1"/>
      <c r="O39" s="1"/>
      <c r="P39" s="1"/>
      <c r="Q39" s="1"/>
      <c r="R39" s="1"/>
      <c r="S39" s="315"/>
      <c r="T39" s="315"/>
      <c r="U39" s="315"/>
      <c r="V39" s="315"/>
      <c r="W39" s="315"/>
      <c r="X39" s="315"/>
      <c r="Y39" s="315"/>
      <c r="Z39" s="315"/>
      <c r="AA39" s="315"/>
      <c r="AB39" s="315"/>
      <c r="AC39" s="315"/>
      <c r="AD39" s="315"/>
      <c r="AE39" s="315"/>
      <c r="AF39" s="315"/>
      <c r="AG39" s="315"/>
      <c r="AH39" s="315"/>
    </row>
    <row r="40" spans="1:34" x14ac:dyDescent="0.2">
      <c r="A40" s="443">
        <v>36</v>
      </c>
      <c r="B40" s="438">
        <v>418500</v>
      </c>
      <c r="C40" s="315">
        <v>36</v>
      </c>
      <c r="D40" s="315">
        <v>185.53846153846155</v>
      </c>
      <c r="E40" s="315"/>
      <c r="F40" s="315"/>
      <c r="G40" s="12"/>
      <c r="H40" s="12"/>
      <c r="I40" s="12"/>
      <c r="J40" s="12"/>
      <c r="K40" s="12"/>
      <c r="L40" s="12"/>
      <c r="M40" s="12"/>
      <c r="N40" s="12"/>
      <c r="O40" s="12"/>
      <c r="P40" s="12"/>
      <c r="Q40" s="12"/>
      <c r="R40" s="12"/>
      <c r="S40" s="315"/>
      <c r="T40" s="315"/>
      <c r="U40" s="315"/>
      <c r="V40" s="315"/>
      <c r="W40" s="315"/>
      <c r="X40" s="315"/>
      <c r="Y40" s="315"/>
      <c r="Z40" s="315"/>
      <c r="AA40" s="315"/>
      <c r="AB40" s="315"/>
      <c r="AC40" s="315"/>
      <c r="AD40" s="315"/>
      <c r="AE40" s="315"/>
      <c r="AF40" s="315"/>
      <c r="AG40" s="315"/>
      <c r="AH40" s="315"/>
    </row>
    <row r="41" spans="1:34" x14ac:dyDescent="0.2">
      <c r="A41" s="443">
        <v>37</v>
      </c>
      <c r="B41" s="438">
        <v>423300</v>
      </c>
      <c r="C41" s="315">
        <v>37</v>
      </c>
      <c r="D41" s="315">
        <v>187.89743589743588</v>
      </c>
      <c r="E41" s="315"/>
      <c r="F41" s="315"/>
      <c r="G41" s="1"/>
      <c r="H41" s="1"/>
      <c r="I41" s="1"/>
      <c r="J41" s="1"/>
      <c r="K41" s="1"/>
      <c r="L41" s="1"/>
      <c r="M41" s="1"/>
      <c r="N41" s="1"/>
      <c r="O41" s="1"/>
      <c r="P41" s="1"/>
      <c r="Q41" s="1"/>
      <c r="R41" s="1"/>
      <c r="S41" s="315"/>
      <c r="T41" s="315"/>
      <c r="U41" s="315"/>
      <c r="V41" s="315"/>
      <c r="W41" s="315"/>
      <c r="X41" s="315"/>
      <c r="Y41" s="315"/>
      <c r="Z41" s="315"/>
      <c r="AA41" s="315"/>
      <c r="AB41" s="315"/>
      <c r="AC41" s="315"/>
      <c r="AD41" s="315"/>
      <c r="AE41" s="315"/>
      <c r="AF41" s="315"/>
      <c r="AG41" s="315"/>
      <c r="AH41" s="4"/>
    </row>
    <row r="42" spans="1:34" x14ac:dyDescent="0.2">
      <c r="A42" s="443">
        <v>38</v>
      </c>
      <c r="B42" s="438">
        <v>428100</v>
      </c>
      <c r="C42" s="315">
        <v>38</v>
      </c>
      <c r="D42" s="315">
        <v>190.30769230769232</v>
      </c>
      <c r="E42" s="315"/>
      <c r="F42" s="315"/>
      <c r="G42" s="315" t="s">
        <v>91</v>
      </c>
      <c r="H42" s="315"/>
      <c r="I42" s="315"/>
      <c r="J42" s="315"/>
      <c r="K42" s="315"/>
      <c r="L42" s="315"/>
      <c r="M42" s="315"/>
      <c r="N42" s="315"/>
      <c r="O42" s="315"/>
      <c r="P42" s="315"/>
      <c r="Q42" s="315"/>
      <c r="R42" s="315"/>
      <c r="S42" s="315"/>
      <c r="T42" s="315"/>
      <c r="U42" s="315"/>
      <c r="V42" s="315"/>
      <c r="W42" s="315"/>
      <c r="X42" s="315"/>
      <c r="Y42" s="315"/>
      <c r="Z42" s="315"/>
      <c r="AA42" s="315"/>
      <c r="AB42" s="315"/>
      <c r="AC42" s="315"/>
      <c r="AD42" s="315"/>
      <c r="AE42" s="315"/>
      <c r="AF42" s="315"/>
      <c r="AG42" s="315"/>
      <c r="AH42" s="4"/>
    </row>
    <row r="43" spans="1:34" x14ac:dyDescent="0.2">
      <c r="A43" s="443">
        <v>39</v>
      </c>
      <c r="B43" s="438">
        <v>432800</v>
      </c>
      <c r="C43" s="315">
        <v>39</v>
      </c>
      <c r="D43" s="315">
        <v>192.66666666666666</v>
      </c>
      <c r="E43" s="315"/>
      <c r="F43" s="315"/>
      <c r="G43" s="315" t="s">
        <v>114</v>
      </c>
      <c r="H43" s="315"/>
      <c r="I43" s="573" t="s">
        <v>392</v>
      </c>
      <c r="J43" s="573"/>
      <c r="K43" s="573"/>
      <c r="L43" s="315"/>
      <c r="M43" s="315"/>
      <c r="N43" s="315"/>
      <c r="O43" s="315"/>
      <c r="P43" s="315"/>
      <c r="Q43" s="315"/>
      <c r="R43" s="315"/>
      <c r="S43" s="315"/>
      <c r="T43" s="315"/>
      <c r="U43" s="315"/>
      <c r="V43" s="315"/>
      <c r="W43" s="315"/>
      <c r="X43" s="315"/>
      <c r="Y43" s="315"/>
      <c r="Z43" s="315"/>
      <c r="AA43" s="315"/>
      <c r="AB43" s="315"/>
      <c r="AC43" s="315"/>
      <c r="AD43" s="315"/>
      <c r="AE43" s="315"/>
      <c r="AF43" s="315"/>
      <c r="AG43" s="315"/>
      <c r="AH43" s="4"/>
    </row>
    <row r="44" spans="1:34" x14ac:dyDescent="0.2">
      <c r="A44" s="443">
        <v>40</v>
      </c>
      <c r="B44" s="438">
        <v>437900</v>
      </c>
      <c r="C44" s="315">
        <v>40</v>
      </c>
      <c r="D44" s="315">
        <v>195.23076923076923</v>
      </c>
      <c r="E44" s="315"/>
      <c r="F44" s="315"/>
      <c r="G44" s="315" t="s">
        <v>117</v>
      </c>
      <c r="H44" s="315"/>
      <c r="I44" s="573" t="s">
        <v>393</v>
      </c>
      <c r="J44" s="573"/>
      <c r="K44" s="573"/>
      <c r="L44" s="315"/>
      <c r="M44" s="315"/>
      <c r="N44" s="315"/>
      <c r="O44" s="315"/>
      <c r="P44" s="315"/>
      <c r="Q44" s="315"/>
      <c r="R44" s="315"/>
      <c r="S44" s="315"/>
      <c r="T44" s="315"/>
      <c r="U44" s="315"/>
      <c r="V44" s="315"/>
      <c r="W44" s="315"/>
      <c r="X44" s="315"/>
      <c r="Y44" s="315"/>
      <c r="Z44" s="315"/>
      <c r="AA44" s="315"/>
      <c r="AB44" s="315"/>
      <c r="AC44" s="315"/>
      <c r="AD44" s="315"/>
      <c r="AE44" s="315"/>
      <c r="AF44" s="315"/>
      <c r="AG44" s="315"/>
      <c r="AH44" s="4"/>
    </row>
    <row r="45" spans="1:34" x14ac:dyDescent="0.2">
      <c r="A45" s="443">
        <v>41</v>
      </c>
      <c r="B45" s="438">
        <v>443000</v>
      </c>
      <c r="C45" s="315">
        <v>41</v>
      </c>
      <c r="D45" s="315">
        <v>197.7948717948718</v>
      </c>
      <c r="E45" s="315"/>
      <c r="F45" s="315"/>
      <c r="G45" s="315" t="s">
        <v>119</v>
      </c>
      <c r="H45" s="315"/>
      <c r="I45" s="573" t="s">
        <v>394</v>
      </c>
      <c r="J45" s="573"/>
      <c r="K45" s="573"/>
      <c r="L45" s="315"/>
      <c r="M45" s="315" t="str">
        <f>'Finansieringsgrunnlag MSCA'!A19</f>
        <v>MSCA Doctoral Networks</v>
      </c>
      <c r="N45" s="315"/>
      <c r="O45" s="315"/>
      <c r="P45" s="315"/>
      <c r="Q45" s="315"/>
      <c r="R45" s="315"/>
      <c r="S45" s="315"/>
      <c r="T45" s="315"/>
      <c r="U45" s="315"/>
      <c r="V45" s="315"/>
      <c r="W45" s="315"/>
      <c r="X45" s="315"/>
      <c r="Y45" s="315"/>
      <c r="Z45" s="315"/>
      <c r="AA45" s="315"/>
      <c r="AB45" s="315"/>
      <c r="AC45" s="315"/>
      <c r="AD45" s="315"/>
      <c r="AE45" s="315"/>
      <c r="AF45" s="315"/>
      <c r="AG45" s="315"/>
      <c r="AH45" s="4"/>
    </row>
    <row r="46" spans="1:34" x14ac:dyDescent="0.2">
      <c r="A46" s="443">
        <v>42</v>
      </c>
      <c r="B46" s="438">
        <v>448900</v>
      </c>
      <c r="C46" s="315">
        <v>42</v>
      </c>
      <c r="D46" s="315">
        <v>200.71794871794873</v>
      </c>
      <c r="E46" s="315"/>
      <c r="F46" s="315"/>
      <c r="G46" s="315" t="s">
        <v>121</v>
      </c>
      <c r="H46" s="315"/>
      <c r="I46" s="573" t="s">
        <v>395</v>
      </c>
      <c r="J46" s="573"/>
      <c r="K46" s="573"/>
      <c r="L46" s="315"/>
      <c r="M46" s="315" t="str">
        <f>'Finansieringsgrunnlag MSCA'!A20</f>
        <v>MSCA Postdoctoral Fellowships</v>
      </c>
      <c r="N46" s="315"/>
      <c r="O46" s="315"/>
      <c r="P46" s="315"/>
      <c r="Q46" s="315"/>
      <c r="R46" s="315"/>
      <c r="S46" s="315"/>
      <c r="T46" s="315"/>
      <c r="U46" s="315"/>
      <c r="V46" s="315"/>
      <c r="W46" s="315"/>
      <c r="X46" s="315"/>
      <c r="Y46" s="315"/>
      <c r="Z46" s="315"/>
      <c r="AA46" s="315"/>
      <c r="AB46" s="315"/>
      <c r="AC46" s="315"/>
      <c r="AD46" s="315"/>
      <c r="AE46" s="315"/>
      <c r="AF46" s="315"/>
      <c r="AG46" s="315"/>
      <c r="AH46" s="4"/>
    </row>
    <row r="47" spans="1:34" x14ac:dyDescent="0.2">
      <c r="A47" s="443">
        <v>43</v>
      </c>
      <c r="B47" s="438">
        <v>454500</v>
      </c>
      <c r="C47" s="315">
        <v>43</v>
      </c>
      <c r="D47" s="315">
        <v>203.48717948717947</v>
      </c>
      <c r="E47" s="315"/>
      <c r="F47" s="315"/>
      <c r="G47" s="315"/>
      <c r="H47" s="315"/>
      <c r="I47" s="315"/>
      <c r="J47" s="315"/>
      <c r="K47" s="315"/>
      <c r="L47" s="315"/>
      <c r="M47" s="315" t="s">
        <v>42</v>
      </c>
      <c r="N47" s="315"/>
      <c r="O47" s="315"/>
      <c r="P47" s="315"/>
      <c r="Q47" s="315"/>
      <c r="R47" s="315"/>
      <c r="S47" s="315"/>
      <c r="T47" s="315"/>
      <c r="U47" s="315"/>
      <c r="V47" s="315"/>
      <c r="W47" s="315"/>
      <c r="X47" s="315"/>
      <c r="Y47" s="315"/>
      <c r="Z47" s="315"/>
      <c r="AA47" s="315"/>
      <c r="AB47" s="315"/>
      <c r="AC47" s="315"/>
      <c r="AD47" s="315"/>
      <c r="AE47" s="315"/>
      <c r="AF47" s="315"/>
      <c r="AG47" s="315"/>
      <c r="AH47" s="4"/>
    </row>
    <row r="48" spans="1:34" x14ac:dyDescent="0.2">
      <c r="A48" s="443">
        <v>44</v>
      </c>
      <c r="B48" s="438">
        <v>460600</v>
      </c>
      <c r="C48" s="315">
        <v>44</v>
      </c>
      <c r="D48" s="315">
        <v>206.56410256410257</v>
      </c>
      <c r="E48" s="315"/>
      <c r="F48" s="315"/>
      <c r="G48" s="315"/>
      <c r="H48" s="315"/>
      <c r="I48" s="315"/>
      <c r="J48" s="315"/>
      <c r="K48" s="315"/>
      <c r="L48" s="315"/>
      <c r="M48" s="315" t="s">
        <v>30</v>
      </c>
      <c r="N48" s="315"/>
      <c r="O48" s="315"/>
      <c r="P48" s="315"/>
      <c r="Q48" s="315"/>
      <c r="R48" s="315"/>
      <c r="S48" s="315"/>
      <c r="T48" s="315"/>
      <c r="U48" s="315"/>
      <c r="V48" s="315"/>
      <c r="W48" s="315"/>
      <c r="X48" s="315"/>
      <c r="Y48" s="315"/>
      <c r="Z48" s="315"/>
      <c r="AA48" s="315"/>
      <c r="AB48" s="315"/>
      <c r="AC48" s="315"/>
      <c r="AD48" s="315"/>
      <c r="AE48" s="315"/>
      <c r="AF48" s="315"/>
      <c r="AG48" s="315"/>
      <c r="AH48" s="315"/>
    </row>
    <row r="49" spans="1:4" x14ac:dyDescent="0.2">
      <c r="A49" s="443">
        <v>45</v>
      </c>
      <c r="B49" s="438">
        <v>466600</v>
      </c>
      <c r="C49" s="315">
        <v>45</v>
      </c>
      <c r="D49" s="315">
        <v>209.58974358974359</v>
      </c>
    </row>
    <row r="50" spans="1:4" x14ac:dyDescent="0.2">
      <c r="A50" s="443">
        <v>46</v>
      </c>
      <c r="B50" s="438">
        <v>472900</v>
      </c>
      <c r="C50" s="315">
        <v>46</v>
      </c>
      <c r="D50" s="315">
        <v>212.66666666666666</v>
      </c>
    </row>
    <row r="51" spans="1:4" x14ac:dyDescent="0.2">
      <c r="A51" s="443">
        <v>47</v>
      </c>
      <c r="B51" s="438">
        <v>480900</v>
      </c>
      <c r="C51" s="315">
        <v>47</v>
      </c>
      <c r="D51" s="315">
        <v>216.05128205128204</v>
      </c>
    </row>
    <row r="52" spans="1:4" x14ac:dyDescent="0.2">
      <c r="A52" s="443">
        <v>48</v>
      </c>
      <c r="B52" s="438">
        <v>487800</v>
      </c>
      <c r="C52" s="315">
        <v>48</v>
      </c>
      <c r="D52" s="315">
        <v>219.53846153846155</v>
      </c>
    </row>
    <row r="53" spans="1:4" x14ac:dyDescent="0.2">
      <c r="A53" s="443">
        <v>49</v>
      </c>
      <c r="B53" s="438">
        <v>495200</v>
      </c>
      <c r="C53" s="315">
        <v>49</v>
      </c>
      <c r="D53" s="315">
        <v>223.12820512820514</v>
      </c>
    </row>
    <row r="54" spans="1:4" x14ac:dyDescent="0.2">
      <c r="A54" s="443">
        <v>50</v>
      </c>
      <c r="B54" s="438">
        <v>502300</v>
      </c>
      <c r="C54" s="315">
        <v>50</v>
      </c>
      <c r="D54" s="315">
        <v>226.66666666666666</v>
      </c>
    </row>
    <row r="55" spans="1:4" x14ac:dyDescent="0.2">
      <c r="A55" s="443">
        <v>51</v>
      </c>
      <c r="B55" s="438">
        <v>509300</v>
      </c>
      <c r="C55" s="315">
        <v>51</v>
      </c>
      <c r="D55" s="315">
        <v>230.25641025641025</v>
      </c>
    </row>
    <row r="56" spans="1:4" x14ac:dyDescent="0.2">
      <c r="A56" s="443">
        <v>52</v>
      </c>
      <c r="B56" s="438">
        <v>516800</v>
      </c>
      <c r="C56" s="315">
        <v>52</v>
      </c>
      <c r="D56" s="315">
        <v>234.10256410256412</v>
      </c>
    </row>
    <row r="57" spans="1:4" x14ac:dyDescent="0.2">
      <c r="A57" s="443">
        <v>53</v>
      </c>
      <c r="B57" s="438">
        <v>524700</v>
      </c>
      <c r="C57" s="315">
        <v>53</v>
      </c>
      <c r="D57" s="315">
        <v>238.15384615384616</v>
      </c>
    </row>
    <row r="58" spans="1:4" x14ac:dyDescent="0.2">
      <c r="A58" s="443">
        <v>54</v>
      </c>
      <c r="B58" s="438">
        <v>532200</v>
      </c>
      <c r="C58" s="315">
        <v>54</v>
      </c>
      <c r="D58" s="315">
        <v>242</v>
      </c>
    </row>
    <row r="59" spans="1:4" x14ac:dyDescent="0.2">
      <c r="A59" s="443">
        <v>55</v>
      </c>
      <c r="B59" s="438">
        <v>540500</v>
      </c>
      <c r="C59" s="315">
        <v>55</v>
      </c>
      <c r="D59" s="315">
        <v>246.25641025641025</v>
      </c>
    </row>
    <row r="60" spans="1:4" x14ac:dyDescent="0.2">
      <c r="A60" s="443">
        <v>56</v>
      </c>
      <c r="B60" s="438">
        <v>548600</v>
      </c>
      <c r="C60" s="315">
        <v>56</v>
      </c>
      <c r="D60" s="315">
        <v>250.30769230769232</v>
      </c>
    </row>
    <row r="61" spans="1:4" x14ac:dyDescent="0.2">
      <c r="A61" s="443">
        <v>57</v>
      </c>
      <c r="B61" s="438">
        <v>557100</v>
      </c>
      <c r="C61" s="315">
        <v>57</v>
      </c>
      <c r="D61" s="315">
        <v>254.66666666666666</v>
      </c>
    </row>
    <row r="62" spans="1:4" x14ac:dyDescent="0.2">
      <c r="A62" s="443">
        <v>58</v>
      </c>
      <c r="B62" s="438">
        <v>565900</v>
      </c>
      <c r="C62" s="315">
        <v>58</v>
      </c>
      <c r="D62" s="315">
        <v>259.17948717948718</v>
      </c>
    </row>
    <row r="63" spans="1:4" x14ac:dyDescent="0.2">
      <c r="A63" s="443">
        <v>59</v>
      </c>
      <c r="B63" s="438">
        <v>575400</v>
      </c>
      <c r="C63" s="315">
        <v>59</v>
      </c>
      <c r="D63" s="315">
        <v>264</v>
      </c>
    </row>
    <row r="64" spans="1:4" x14ac:dyDescent="0.2">
      <c r="A64" s="443">
        <v>60</v>
      </c>
      <c r="B64" s="438">
        <v>584500</v>
      </c>
      <c r="C64" s="315">
        <v>60</v>
      </c>
      <c r="D64" s="315">
        <v>268.61538461538464</v>
      </c>
    </row>
    <row r="65" spans="1:4" x14ac:dyDescent="0.2">
      <c r="A65" s="443">
        <v>61</v>
      </c>
      <c r="B65" s="438">
        <v>594500</v>
      </c>
      <c r="C65" s="315">
        <v>61</v>
      </c>
      <c r="D65" s="315">
        <v>273.69230769230768</v>
      </c>
    </row>
    <row r="66" spans="1:4" x14ac:dyDescent="0.2">
      <c r="A66" s="443">
        <v>62</v>
      </c>
      <c r="B66" s="438">
        <v>604900</v>
      </c>
      <c r="C66" s="315">
        <v>62</v>
      </c>
      <c r="D66" s="315">
        <v>278.97435897435895</v>
      </c>
    </row>
    <row r="67" spans="1:4" x14ac:dyDescent="0.2">
      <c r="A67" s="443">
        <v>63</v>
      </c>
      <c r="B67" s="438">
        <v>615700</v>
      </c>
      <c r="C67" s="315">
        <v>63</v>
      </c>
      <c r="D67" s="315">
        <v>284.46153846153845</v>
      </c>
    </row>
    <row r="68" spans="1:4" x14ac:dyDescent="0.2">
      <c r="A68" s="443">
        <v>64</v>
      </c>
      <c r="B68" s="438">
        <v>624500</v>
      </c>
      <c r="C68" s="315">
        <v>64</v>
      </c>
      <c r="D68" s="315">
        <v>289.79487179487177</v>
      </c>
    </row>
    <row r="69" spans="1:4" x14ac:dyDescent="0.2">
      <c r="A69" s="443">
        <v>65</v>
      </c>
      <c r="B69" s="438">
        <v>635400</v>
      </c>
      <c r="C69" s="315">
        <v>65</v>
      </c>
      <c r="D69" s="315">
        <v>295.23076923076923</v>
      </c>
    </row>
    <row r="70" spans="1:4" x14ac:dyDescent="0.2">
      <c r="A70" s="443">
        <v>66</v>
      </c>
      <c r="B70" s="438">
        <v>646000</v>
      </c>
      <c r="C70" s="315">
        <v>66</v>
      </c>
      <c r="D70" s="315">
        <v>300.56410256410254</v>
      </c>
    </row>
    <row r="71" spans="1:4" x14ac:dyDescent="0.2">
      <c r="A71" s="443">
        <v>67</v>
      </c>
      <c r="B71" s="438">
        <v>657300</v>
      </c>
      <c r="C71" s="315">
        <v>67</v>
      </c>
      <c r="D71" s="315">
        <v>306.15384615384613</v>
      </c>
    </row>
    <row r="72" spans="1:4" x14ac:dyDescent="0.2">
      <c r="A72" s="443">
        <v>68</v>
      </c>
      <c r="B72" s="438">
        <v>667700</v>
      </c>
      <c r="C72" s="315">
        <v>68</v>
      </c>
      <c r="D72" s="315">
        <v>311.43589743589746</v>
      </c>
    </row>
    <row r="73" spans="1:4" x14ac:dyDescent="0.2">
      <c r="A73" s="443">
        <v>69</v>
      </c>
      <c r="B73" s="438">
        <v>679700</v>
      </c>
      <c r="C73" s="315">
        <v>69</v>
      </c>
      <c r="D73" s="315">
        <v>317.38461538461536</v>
      </c>
    </row>
    <row r="74" spans="1:4" x14ac:dyDescent="0.2">
      <c r="A74" s="443">
        <v>70</v>
      </c>
      <c r="B74" s="438">
        <v>692400</v>
      </c>
      <c r="C74" s="315">
        <v>70</v>
      </c>
      <c r="D74" s="315">
        <v>323.74358974358972</v>
      </c>
    </row>
    <row r="75" spans="1:4" x14ac:dyDescent="0.2">
      <c r="A75" s="443">
        <v>71</v>
      </c>
      <c r="B75" s="438">
        <v>708000</v>
      </c>
      <c r="C75" s="315">
        <v>71</v>
      </c>
      <c r="D75" s="315">
        <v>331.43589743589746</v>
      </c>
    </row>
    <row r="76" spans="1:4" x14ac:dyDescent="0.2">
      <c r="A76" s="443">
        <v>72</v>
      </c>
      <c r="B76" s="438">
        <v>720100</v>
      </c>
      <c r="C76" s="315">
        <v>72</v>
      </c>
      <c r="D76" s="315">
        <v>337.38461538461536</v>
      </c>
    </row>
    <row r="77" spans="1:4" x14ac:dyDescent="0.2">
      <c r="A77" s="443">
        <v>73</v>
      </c>
      <c r="B77" s="438">
        <v>732300</v>
      </c>
      <c r="C77" s="315">
        <v>73</v>
      </c>
      <c r="D77" s="315">
        <v>343.38461538461536</v>
      </c>
    </row>
    <row r="78" spans="1:4" x14ac:dyDescent="0.2">
      <c r="A78" s="443">
        <v>74</v>
      </c>
      <c r="B78" s="438">
        <v>745000</v>
      </c>
      <c r="C78" s="315">
        <v>74</v>
      </c>
      <c r="D78" s="315">
        <v>349.64102564102564</v>
      </c>
    </row>
    <row r="79" spans="1:4" x14ac:dyDescent="0.2">
      <c r="A79" s="443">
        <v>75</v>
      </c>
      <c r="B79" s="438">
        <v>759100</v>
      </c>
      <c r="C79" s="315">
        <v>75</v>
      </c>
      <c r="D79" s="315">
        <v>356.46153846153845</v>
      </c>
    </row>
    <row r="80" spans="1:4" x14ac:dyDescent="0.2">
      <c r="A80" s="443">
        <v>76</v>
      </c>
      <c r="B80" s="438">
        <v>777900</v>
      </c>
      <c r="C80" s="315">
        <v>76</v>
      </c>
      <c r="D80" s="315">
        <v>365.74358974358972</v>
      </c>
    </row>
    <row r="81" spans="1:4" x14ac:dyDescent="0.2">
      <c r="A81" s="443">
        <v>77</v>
      </c>
      <c r="B81" s="438">
        <v>796600</v>
      </c>
      <c r="C81" s="315">
        <v>77</v>
      </c>
      <c r="D81" s="315">
        <v>374.87179487179486</v>
      </c>
    </row>
    <row r="82" spans="1:4" x14ac:dyDescent="0.2">
      <c r="A82" s="443">
        <v>78</v>
      </c>
      <c r="B82" s="438">
        <v>821100</v>
      </c>
      <c r="C82" s="315">
        <v>78</v>
      </c>
      <c r="D82" s="315">
        <v>386.92307692307691</v>
      </c>
    </row>
    <row r="83" spans="1:4" x14ac:dyDescent="0.2">
      <c r="A83" s="443">
        <v>79</v>
      </c>
      <c r="B83" s="438">
        <v>845900</v>
      </c>
      <c r="C83" s="315">
        <v>79</v>
      </c>
      <c r="D83" s="315">
        <v>399.12820512820514</v>
      </c>
    </row>
    <row r="84" spans="1:4" x14ac:dyDescent="0.2">
      <c r="A84" s="443">
        <v>80</v>
      </c>
      <c r="B84" s="438">
        <v>870900</v>
      </c>
      <c r="C84" s="315">
        <v>80</v>
      </c>
      <c r="D84" s="315">
        <v>411.38461538461536</v>
      </c>
    </row>
    <row r="85" spans="1:4" x14ac:dyDescent="0.2">
      <c r="A85" s="443">
        <v>81</v>
      </c>
      <c r="B85" s="438">
        <v>895500</v>
      </c>
      <c r="C85" s="315">
        <v>81</v>
      </c>
      <c r="D85" s="315">
        <v>423.38461538461536</v>
      </c>
    </row>
    <row r="86" spans="1:4" x14ac:dyDescent="0.2">
      <c r="A86" s="443">
        <v>82</v>
      </c>
      <c r="B86" s="438">
        <v>919200</v>
      </c>
      <c r="C86" s="315">
        <v>82</v>
      </c>
      <c r="D86" s="315">
        <v>435.07692307692309</v>
      </c>
    </row>
    <row r="87" spans="1:4" x14ac:dyDescent="0.2">
      <c r="A87" s="443">
        <v>83</v>
      </c>
      <c r="B87" s="438">
        <v>942700</v>
      </c>
      <c r="C87" s="315">
        <v>83</v>
      </c>
      <c r="D87" s="315">
        <v>446.61538461538464</v>
      </c>
    </row>
    <row r="88" spans="1:4" x14ac:dyDescent="0.2">
      <c r="A88" s="443">
        <v>84</v>
      </c>
      <c r="B88" s="438">
        <v>966300</v>
      </c>
      <c r="C88" s="315">
        <v>84</v>
      </c>
      <c r="D88" s="315">
        <v>458.20512820512823</v>
      </c>
    </row>
    <row r="89" spans="1:4" x14ac:dyDescent="0.2">
      <c r="A89" s="443">
        <v>85</v>
      </c>
      <c r="B89" s="438">
        <v>996000</v>
      </c>
      <c r="C89" s="315">
        <v>85</v>
      </c>
      <c r="D89" s="315">
        <v>472.76923076923077</v>
      </c>
    </row>
    <row r="90" spans="1:4" x14ac:dyDescent="0.2">
      <c r="A90" s="443">
        <v>86</v>
      </c>
      <c r="B90" s="438">
        <v>1025200</v>
      </c>
      <c r="C90" s="315">
        <v>86</v>
      </c>
      <c r="D90" s="315">
        <v>487.17948717948718</v>
      </c>
    </row>
    <row r="91" spans="1:4" x14ac:dyDescent="0.2">
      <c r="A91" s="443">
        <v>87</v>
      </c>
      <c r="B91" s="438">
        <v>1055200</v>
      </c>
      <c r="C91" s="315">
        <v>87</v>
      </c>
      <c r="D91" s="315">
        <v>501.84615384615387</v>
      </c>
    </row>
    <row r="92" spans="1:4" x14ac:dyDescent="0.2">
      <c r="A92" s="443">
        <v>88</v>
      </c>
      <c r="B92" s="438">
        <v>1078600</v>
      </c>
      <c r="C92" s="315">
        <v>88</v>
      </c>
      <c r="D92" s="315">
        <v>513.33333333333337</v>
      </c>
    </row>
    <row r="93" spans="1:4" x14ac:dyDescent="0.2">
      <c r="A93" s="443">
        <v>89</v>
      </c>
      <c r="B93" s="438">
        <v>1102200</v>
      </c>
      <c r="C93" s="315">
        <v>89</v>
      </c>
      <c r="D93" s="315">
        <v>524.92307692307691</v>
      </c>
    </row>
    <row r="94" spans="1:4" x14ac:dyDescent="0.2">
      <c r="A94" s="443">
        <v>90</v>
      </c>
      <c r="B94" s="438">
        <v>1125800</v>
      </c>
      <c r="C94" s="315">
        <v>90</v>
      </c>
      <c r="D94" s="315">
        <v>536.51282051282055</v>
      </c>
    </row>
    <row r="95" spans="1:4" x14ac:dyDescent="0.2">
      <c r="A95" s="443">
        <v>91</v>
      </c>
      <c r="B95" s="438">
        <v>1149700</v>
      </c>
      <c r="C95" s="315">
        <v>91</v>
      </c>
      <c r="D95" s="315">
        <v>548.25641025641028</v>
      </c>
    </row>
    <row r="96" spans="1:4" x14ac:dyDescent="0.2">
      <c r="A96" s="443">
        <v>92</v>
      </c>
      <c r="B96" s="438">
        <v>1173100</v>
      </c>
      <c r="C96" s="315">
        <v>92</v>
      </c>
      <c r="D96" s="315">
        <v>559.74358974358972</v>
      </c>
    </row>
    <row r="97" spans="1:4" x14ac:dyDescent="0.2">
      <c r="A97" s="443">
        <v>93</v>
      </c>
      <c r="B97" s="438">
        <v>1196800</v>
      </c>
      <c r="C97" s="315">
        <v>93</v>
      </c>
      <c r="D97" s="315">
        <v>571.38461538461536</v>
      </c>
    </row>
    <row r="98" spans="1:4" x14ac:dyDescent="0.2">
      <c r="A98" s="443">
        <v>94</v>
      </c>
      <c r="B98" s="438">
        <v>1220400</v>
      </c>
      <c r="C98" s="315">
        <v>94</v>
      </c>
      <c r="D98" s="315">
        <v>582.92307692307691</v>
      </c>
    </row>
    <row r="99" spans="1:4" x14ac:dyDescent="0.2">
      <c r="A99" s="443">
        <v>95</v>
      </c>
      <c r="B99" s="438">
        <v>1244200</v>
      </c>
      <c r="C99" s="315">
        <v>95</v>
      </c>
      <c r="D99" s="315">
        <v>594.61538461538464</v>
      </c>
    </row>
    <row r="100" spans="1:4" x14ac:dyDescent="0.2">
      <c r="A100" s="443">
        <v>96</v>
      </c>
      <c r="B100" s="438">
        <v>1267300</v>
      </c>
      <c r="C100" s="315">
        <v>96</v>
      </c>
      <c r="D100" s="315">
        <v>605.9487179487179</v>
      </c>
    </row>
    <row r="101" spans="1:4" x14ac:dyDescent="0.2">
      <c r="A101" s="443">
        <v>97</v>
      </c>
      <c r="B101" s="438">
        <v>1290500</v>
      </c>
      <c r="C101" s="315">
        <v>97</v>
      </c>
      <c r="D101" s="315">
        <v>617.33333333333337</v>
      </c>
    </row>
    <row r="102" spans="1:4" x14ac:dyDescent="0.2">
      <c r="A102" s="443">
        <v>98</v>
      </c>
      <c r="B102" s="438">
        <v>1313600</v>
      </c>
      <c r="C102" s="315">
        <v>98</v>
      </c>
      <c r="D102" s="315">
        <v>628.71794871794873</v>
      </c>
    </row>
    <row r="103" spans="1:4" x14ac:dyDescent="0.2">
      <c r="A103" s="443">
        <v>99</v>
      </c>
      <c r="B103" s="438">
        <v>1335800</v>
      </c>
      <c r="C103" s="315">
        <v>99</v>
      </c>
      <c r="D103" s="315">
        <v>639.64102564102564</v>
      </c>
    </row>
    <row r="104" spans="1:4" x14ac:dyDescent="0.2">
      <c r="A104" s="443">
        <v>100</v>
      </c>
      <c r="B104" s="438">
        <v>1357900</v>
      </c>
      <c r="C104" s="315">
        <v>100</v>
      </c>
      <c r="D104" s="315">
        <v>650.46153846153845</v>
      </c>
    </row>
    <row r="105" spans="1:4" x14ac:dyDescent="0.2">
      <c r="A105" s="443">
        <v>101</v>
      </c>
      <c r="B105" s="438">
        <v>1380100</v>
      </c>
      <c r="C105" s="315">
        <v>101</v>
      </c>
      <c r="D105" s="315">
        <v>661.33333333333337</v>
      </c>
    </row>
    <row r="106" spans="1:4" x14ac:dyDescent="0.2">
      <c r="A106" s="14">
        <v>102</v>
      </c>
      <c r="B106" s="14">
        <v>0</v>
      </c>
      <c r="C106" s="315"/>
      <c r="D106" s="315"/>
    </row>
  </sheetData>
  <sheetProtection algorithmName="SHA-512" hashValue="zo+dG984OZtL8bqKtIsvta4/q9Gn23fiMpx7Atljwm35kcS189uKBq2NyuuzId07mMN85+snh7Z8AX/LxqQVYA==" saltValue="5c9J/g5nTGEib+9GKpIqHA==" spinCount="100000" sheet="1" objects="1" scenarios="1"/>
  <mergeCells count="4">
    <mergeCell ref="I43:K43"/>
    <mergeCell ref="I44:K44"/>
    <mergeCell ref="I45:K45"/>
    <mergeCell ref="I46:K46"/>
  </mergeCells>
  <phoneticPr fontId="9" type="noConversion"/>
  <conditionalFormatting sqref="H33">
    <cfRule type="expression" dxfId="44" priority="17" stopIfTrue="1">
      <formula>#REF!="NEI"</formula>
    </cfRule>
  </conditionalFormatting>
  <conditionalFormatting sqref="P39 S26:U26 G41:R41">
    <cfRule type="expression" dxfId="43" priority="11" stopIfTrue="1">
      <formula>#REF!="NEI"</formula>
    </cfRule>
  </conditionalFormatting>
  <conditionalFormatting sqref="G40:R40">
    <cfRule type="expression" dxfId="42" priority="9" stopIfTrue="1">
      <formula>#REF!="NEI"</formula>
    </cfRule>
  </conditionalFormatting>
  <conditionalFormatting sqref="S18:U18 S21:U21 S25:U25 G36:H36 J36:R36 I35 I33:R33">
    <cfRule type="expression" dxfId="41" priority="7" stopIfTrue="1">
      <formula>#REF!="NEI"</formula>
    </cfRule>
  </conditionalFormatting>
  <conditionalFormatting sqref="G33:G34">
    <cfRule type="expression" dxfId="40" priority="2" stopIfTrue="1">
      <formula>#REF!="NEI"</formula>
    </cfRule>
  </conditionalFormatting>
  <conditionalFormatting sqref="G37">
    <cfRule type="expression" dxfId="39" priority="1" stopIfTrue="1">
      <formula>#REF!="NEI"</formula>
    </cfRule>
  </conditionalFormatting>
  <printOptions headings="1"/>
  <pageMargins left="0.55000000000000004" right="0.25" top="0.98425196850393704" bottom="0.98425196850393704" header="0.51181102362204722" footer="0.51181102362204722"/>
  <pageSetup paperSize="9" scale="80" orientation="portrait" cellComments="atEnd"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8"/>
  <dimension ref="A2:C46"/>
  <sheetViews>
    <sheetView topLeftCell="A10" workbookViewId="0">
      <selection activeCell="C21" sqref="C21"/>
    </sheetView>
  </sheetViews>
  <sheetFormatPr baseColWidth="10" defaultColWidth="9.42578125" defaultRowHeight="12.75" x14ac:dyDescent="0.2"/>
  <cols>
    <col min="1" max="1" width="12.5703125" customWidth="1"/>
    <col min="2" max="2" width="54.42578125" customWidth="1"/>
  </cols>
  <sheetData>
    <row r="2" spans="1:3" ht="15" x14ac:dyDescent="0.25">
      <c r="A2" s="151" t="s">
        <v>396</v>
      </c>
      <c r="B2" s="315"/>
      <c r="C2" s="315"/>
    </row>
    <row r="4" spans="1:3" x14ac:dyDescent="0.2">
      <c r="A4" s="152" t="s">
        <v>162</v>
      </c>
      <c r="B4" s="153" t="s">
        <v>397</v>
      </c>
      <c r="C4" s="152" t="s">
        <v>398</v>
      </c>
    </row>
    <row r="5" spans="1:3" ht="25.5" x14ac:dyDescent="0.2">
      <c r="A5" s="156">
        <v>41932</v>
      </c>
      <c r="B5" s="445" t="s">
        <v>399</v>
      </c>
      <c r="C5" s="157" t="s">
        <v>400</v>
      </c>
    </row>
    <row r="6" spans="1:3" ht="51" x14ac:dyDescent="0.2">
      <c r="A6" s="156">
        <v>41968</v>
      </c>
      <c r="B6" s="154" t="s">
        <v>401</v>
      </c>
      <c r="C6" s="157" t="s">
        <v>402</v>
      </c>
    </row>
    <row r="7" spans="1:3" ht="25.5" x14ac:dyDescent="0.2">
      <c r="A7" s="156">
        <v>41989</v>
      </c>
      <c r="B7" s="154" t="s">
        <v>403</v>
      </c>
      <c r="C7" s="157" t="s">
        <v>404</v>
      </c>
    </row>
    <row r="8" spans="1:3" ht="76.5" x14ac:dyDescent="0.2">
      <c r="A8" s="156">
        <v>42026</v>
      </c>
      <c r="B8" s="154" t="s">
        <v>405</v>
      </c>
      <c r="C8" s="157" t="s">
        <v>402</v>
      </c>
    </row>
    <row r="9" spans="1:3" ht="38.25" x14ac:dyDescent="0.2">
      <c r="A9" s="156">
        <v>42044</v>
      </c>
      <c r="B9" s="154" t="s">
        <v>406</v>
      </c>
      <c r="C9" s="157" t="s">
        <v>404</v>
      </c>
    </row>
    <row r="10" spans="1:3" x14ac:dyDescent="0.2">
      <c r="A10" s="156">
        <v>42044</v>
      </c>
      <c r="B10" s="154" t="s">
        <v>407</v>
      </c>
      <c r="C10" s="157" t="s">
        <v>404</v>
      </c>
    </row>
    <row r="11" spans="1:3" ht="25.5" x14ac:dyDescent="0.2">
      <c r="A11" s="156">
        <v>42053</v>
      </c>
      <c r="B11" s="154" t="s">
        <v>408</v>
      </c>
      <c r="C11" s="157" t="s">
        <v>402</v>
      </c>
    </row>
    <row r="12" spans="1:3" ht="76.5" x14ac:dyDescent="0.2">
      <c r="A12" s="156">
        <v>42080</v>
      </c>
      <c r="B12" s="154" t="s">
        <v>409</v>
      </c>
      <c r="C12" s="157" t="s">
        <v>402</v>
      </c>
    </row>
    <row r="13" spans="1:3" ht="51" x14ac:dyDescent="0.2">
      <c r="A13" s="156">
        <v>42080</v>
      </c>
      <c r="B13" s="154" t="s">
        <v>410</v>
      </c>
      <c r="C13" s="157" t="s">
        <v>402</v>
      </c>
    </row>
    <row r="14" spans="1:3" ht="51" x14ac:dyDescent="0.2">
      <c r="A14" s="156">
        <v>42101</v>
      </c>
      <c r="B14" s="154" t="s">
        <v>411</v>
      </c>
      <c r="C14" s="157" t="s">
        <v>402</v>
      </c>
    </row>
    <row r="15" spans="1:3" ht="25.5" x14ac:dyDescent="0.2">
      <c r="A15" s="156">
        <v>42111</v>
      </c>
      <c r="B15" s="154" t="s">
        <v>412</v>
      </c>
      <c r="C15" s="157" t="s">
        <v>413</v>
      </c>
    </row>
    <row r="16" spans="1:3" ht="25.5" x14ac:dyDescent="0.2">
      <c r="A16" s="156">
        <v>42135</v>
      </c>
      <c r="B16" s="154" t="s">
        <v>414</v>
      </c>
      <c r="C16" s="157" t="s">
        <v>413</v>
      </c>
    </row>
    <row r="17" spans="1:3" ht="25.5" x14ac:dyDescent="0.2">
      <c r="A17" s="156">
        <v>42139</v>
      </c>
      <c r="B17" s="154" t="s">
        <v>415</v>
      </c>
      <c r="C17" s="157" t="s">
        <v>402</v>
      </c>
    </row>
    <row r="18" spans="1:3" ht="25.5" x14ac:dyDescent="0.2">
      <c r="A18" s="156">
        <v>42160</v>
      </c>
      <c r="B18" s="154" t="s">
        <v>416</v>
      </c>
      <c r="C18" s="157" t="s">
        <v>400</v>
      </c>
    </row>
    <row r="19" spans="1:3" ht="25.5" x14ac:dyDescent="0.2">
      <c r="A19" s="156">
        <v>42164</v>
      </c>
      <c r="B19" s="154" t="s">
        <v>417</v>
      </c>
      <c r="C19" s="157" t="s">
        <v>402</v>
      </c>
    </row>
    <row r="20" spans="1:3" ht="25.5" x14ac:dyDescent="0.2">
      <c r="A20" s="156">
        <v>42195</v>
      </c>
      <c r="B20" s="154" t="s">
        <v>418</v>
      </c>
      <c r="C20" s="157" t="s">
        <v>402</v>
      </c>
    </row>
    <row r="21" spans="1:3" x14ac:dyDescent="0.2">
      <c r="A21" s="156"/>
      <c r="B21" s="154"/>
      <c r="C21" s="157"/>
    </row>
    <row r="22" spans="1:3" x14ac:dyDescent="0.2">
      <c r="A22" s="156"/>
      <c r="B22" s="154"/>
      <c r="C22" s="157"/>
    </row>
    <row r="23" spans="1:3" x14ac:dyDescent="0.2">
      <c r="A23" s="156"/>
      <c r="B23" s="155"/>
      <c r="C23" s="157"/>
    </row>
    <row r="24" spans="1:3" x14ac:dyDescent="0.2">
      <c r="A24" s="156"/>
      <c r="B24" s="155"/>
      <c r="C24" s="157"/>
    </row>
    <row r="25" spans="1:3" x14ac:dyDescent="0.2">
      <c r="A25" s="156"/>
      <c r="B25" s="155"/>
      <c r="C25" s="157"/>
    </row>
    <row r="26" spans="1:3" x14ac:dyDescent="0.2">
      <c r="A26" s="156"/>
      <c r="B26" s="155"/>
      <c r="C26" s="157"/>
    </row>
    <row r="27" spans="1:3" x14ac:dyDescent="0.2">
      <c r="A27" s="156"/>
      <c r="B27" s="155"/>
      <c r="C27" s="157"/>
    </row>
    <row r="28" spans="1:3" x14ac:dyDescent="0.2">
      <c r="A28" s="156"/>
      <c r="B28" s="155"/>
      <c r="C28" s="157"/>
    </row>
    <row r="29" spans="1:3" x14ac:dyDescent="0.2">
      <c r="A29" s="156"/>
      <c r="B29" s="155"/>
      <c r="C29" s="157"/>
    </row>
    <row r="30" spans="1:3" x14ac:dyDescent="0.2">
      <c r="A30" s="156"/>
      <c r="B30" s="155"/>
      <c r="C30" s="157"/>
    </row>
    <row r="31" spans="1:3" x14ac:dyDescent="0.2">
      <c r="A31" s="156"/>
      <c r="B31" s="155"/>
      <c r="C31" s="157"/>
    </row>
    <row r="32" spans="1:3" x14ac:dyDescent="0.2">
      <c r="A32" s="156"/>
      <c r="B32" s="155"/>
      <c r="C32" s="157"/>
    </row>
    <row r="33" spans="1:3" x14ac:dyDescent="0.2">
      <c r="A33" s="156"/>
      <c r="B33" s="155"/>
      <c r="C33" s="157"/>
    </row>
    <row r="34" spans="1:3" x14ac:dyDescent="0.2">
      <c r="A34" s="156"/>
      <c r="B34" s="155"/>
      <c r="C34" s="157"/>
    </row>
    <row r="35" spans="1:3" x14ac:dyDescent="0.2">
      <c r="A35" s="156"/>
      <c r="B35" s="155"/>
      <c r="C35" s="157"/>
    </row>
    <row r="36" spans="1:3" x14ac:dyDescent="0.2">
      <c r="A36" s="156"/>
      <c r="B36" s="155"/>
      <c r="C36" s="157"/>
    </row>
    <row r="37" spans="1:3" x14ac:dyDescent="0.2">
      <c r="A37" s="156"/>
      <c r="B37" s="155"/>
      <c r="C37" s="157"/>
    </row>
    <row r="38" spans="1:3" x14ac:dyDescent="0.2">
      <c r="A38" s="156"/>
      <c r="B38" s="155"/>
      <c r="C38" s="157"/>
    </row>
    <row r="39" spans="1:3" x14ac:dyDescent="0.2">
      <c r="A39" s="156"/>
      <c r="B39" s="155"/>
      <c r="C39" s="157"/>
    </row>
    <row r="40" spans="1:3" x14ac:dyDescent="0.2">
      <c r="A40" s="156"/>
      <c r="B40" s="155"/>
      <c r="C40" s="157"/>
    </row>
    <row r="41" spans="1:3" x14ac:dyDescent="0.2">
      <c r="A41" s="156"/>
      <c r="B41" s="155"/>
      <c r="C41" s="157"/>
    </row>
    <row r="42" spans="1:3" x14ac:dyDescent="0.2">
      <c r="A42" s="156"/>
      <c r="B42" s="155"/>
      <c r="C42" s="157"/>
    </row>
    <row r="43" spans="1:3" x14ac:dyDescent="0.2">
      <c r="A43" s="156"/>
      <c r="B43" s="155"/>
      <c r="C43" s="157"/>
    </row>
    <row r="44" spans="1:3" x14ac:dyDescent="0.2">
      <c r="A44" s="156"/>
      <c r="B44" s="155"/>
      <c r="C44" s="157"/>
    </row>
    <row r="45" spans="1:3" x14ac:dyDescent="0.2">
      <c r="A45" s="156"/>
      <c r="B45" s="155"/>
      <c r="C45" s="157"/>
    </row>
    <row r="46" spans="1:3" x14ac:dyDescent="0.2">
      <c r="A46" s="156"/>
      <c r="B46" s="155"/>
      <c r="C46" s="157"/>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2">
    <tabColor rgb="FF00B050"/>
    <pageSetUpPr fitToPage="1"/>
  </sheetPr>
  <dimension ref="A1:Q30"/>
  <sheetViews>
    <sheetView showGridLines="0" topLeftCell="A5" zoomScaleNormal="100" workbookViewId="0">
      <selection activeCell="A24" sqref="A24:XFD30"/>
    </sheetView>
  </sheetViews>
  <sheetFormatPr baseColWidth="10" defaultColWidth="9.42578125" defaultRowHeight="12.75" x14ac:dyDescent="0.2"/>
  <cols>
    <col min="1" max="1" width="24.5703125" style="44" customWidth="1"/>
    <col min="2" max="2" width="25.42578125" style="44" customWidth="1"/>
    <col min="3" max="3" width="11.5703125" style="44" customWidth="1"/>
    <col min="4" max="4" width="12.5703125" style="44" bestFit="1" customWidth="1"/>
    <col min="5" max="12" width="12.5703125" style="44" customWidth="1"/>
    <col min="13" max="13" width="13.5703125" style="44" customWidth="1"/>
    <col min="14" max="14" width="10.42578125" style="44" bestFit="1" customWidth="1"/>
    <col min="15" max="15" width="14.42578125" style="44" bestFit="1" customWidth="1"/>
    <col min="16" max="16" width="9.42578125" style="44" bestFit="1" customWidth="1"/>
    <col min="17" max="16384" width="9.42578125" style="44"/>
  </cols>
  <sheetData>
    <row r="1" spans="1:17" ht="21" x14ac:dyDescent="0.35">
      <c r="A1" s="61" t="s">
        <v>419</v>
      </c>
      <c r="B1" s="42"/>
      <c r="C1" s="42"/>
      <c r="D1" s="316"/>
      <c r="E1" s="316"/>
      <c r="F1" s="40"/>
      <c r="G1" s="41"/>
      <c r="H1" s="41"/>
      <c r="I1" s="41"/>
      <c r="J1" s="41"/>
      <c r="K1" s="41"/>
      <c r="L1" s="43"/>
      <c r="M1" s="41"/>
      <c r="N1" s="41"/>
      <c r="O1" s="41"/>
      <c r="P1" s="316"/>
      <c r="Q1" s="316"/>
    </row>
    <row r="2" spans="1:17" ht="18.75" x14ac:dyDescent="0.3">
      <c r="A2" s="66" t="s">
        <v>420</v>
      </c>
      <c r="B2" s="42" t="e">
        <f>IF(#REF!="","",#REF!)</f>
        <v>#REF!</v>
      </c>
      <c r="C2" s="316"/>
      <c r="D2" s="316"/>
      <c r="E2" s="41"/>
      <c r="F2" s="40"/>
      <c r="G2" s="41"/>
      <c r="H2" s="41"/>
      <c r="I2" s="41"/>
      <c r="J2" s="41"/>
      <c r="K2" s="41"/>
      <c r="L2" s="43"/>
      <c r="M2" s="41"/>
      <c r="N2" s="41"/>
      <c r="O2" s="41"/>
      <c r="P2" s="316"/>
      <c r="Q2" s="316"/>
    </row>
    <row r="3" spans="1:17" ht="18.75" x14ac:dyDescent="0.3">
      <c r="A3" s="66" t="s">
        <v>421</v>
      </c>
      <c r="B3" s="72" t="e">
        <f>#REF!</f>
        <v>#REF!</v>
      </c>
      <c r="C3" s="316"/>
      <c r="D3" s="316"/>
      <c r="E3" s="41"/>
      <c r="F3" s="40"/>
      <c r="G3" s="41"/>
      <c r="H3" s="41"/>
      <c r="I3" s="41"/>
      <c r="J3" s="41"/>
      <c r="K3" s="41"/>
      <c r="L3" s="43"/>
      <c r="M3" s="41"/>
      <c r="N3" s="41"/>
      <c r="O3" s="41"/>
      <c r="P3" s="316"/>
      <c r="Q3" s="316"/>
    </row>
    <row r="4" spans="1:17" ht="18.75" x14ac:dyDescent="0.3">
      <c r="A4" s="42"/>
      <c r="B4" s="42"/>
      <c r="C4" s="42"/>
      <c r="D4" s="316"/>
      <c r="E4" s="41"/>
      <c r="F4" s="40"/>
      <c r="G4" s="41"/>
      <c r="H4" s="41"/>
      <c r="I4" s="41"/>
      <c r="J4" s="41"/>
      <c r="K4" s="41"/>
      <c r="L4" s="43"/>
      <c r="M4" s="41"/>
      <c r="N4" s="41"/>
      <c r="O4" s="41"/>
      <c r="P4" s="316"/>
      <c r="Q4" s="316"/>
    </row>
    <row r="5" spans="1:17" ht="18.75" x14ac:dyDescent="0.3">
      <c r="A5" s="42" t="s">
        <v>422</v>
      </c>
      <c r="B5" s="42"/>
      <c r="C5" s="316"/>
      <c r="D5" s="316"/>
      <c r="E5" s="316"/>
      <c r="F5" s="40"/>
      <c r="G5" s="41"/>
      <c r="H5" s="41"/>
      <c r="I5" s="41"/>
      <c r="J5" s="41"/>
      <c r="K5" s="41"/>
      <c r="L5" s="43"/>
      <c r="M5" s="41"/>
      <c r="N5" s="41"/>
      <c r="O5" s="41"/>
      <c r="P5" s="316"/>
      <c r="Q5" s="316"/>
    </row>
    <row r="6" spans="1:17" x14ac:dyDescent="0.2">
      <c r="A6" s="46" t="s">
        <v>423</v>
      </c>
      <c r="B6" s="46" t="s">
        <v>424</v>
      </c>
      <c r="C6" s="47">
        <v>2015</v>
      </c>
      <c r="D6" s="47">
        <f>C6+1</f>
        <v>2016</v>
      </c>
      <c r="E6" s="47">
        <f t="shared" ref="E6:L6" si="0">D6+1</f>
        <v>2017</v>
      </c>
      <c r="F6" s="47">
        <f t="shared" si="0"/>
        <v>2018</v>
      </c>
      <c r="G6" s="47">
        <f t="shared" si="0"/>
        <v>2019</v>
      </c>
      <c r="H6" s="47">
        <f t="shared" si="0"/>
        <v>2020</v>
      </c>
      <c r="I6" s="47">
        <f t="shared" si="0"/>
        <v>2021</v>
      </c>
      <c r="J6" s="47">
        <f t="shared" si="0"/>
        <v>2022</v>
      </c>
      <c r="K6" s="47">
        <f t="shared" si="0"/>
        <v>2023</v>
      </c>
      <c r="L6" s="47">
        <f t="shared" si="0"/>
        <v>2024</v>
      </c>
      <c r="M6" s="41"/>
      <c r="N6" s="41"/>
      <c r="O6" s="41"/>
      <c r="P6" s="48"/>
      <c r="Q6" s="48"/>
    </row>
    <row r="7" spans="1:17" x14ac:dyDescent="0.2">
      <c r="A7" s="49" t="s">
        <v>72</v>
      </c>
      <c r="B7" s="52" t="s">
        <v>425</v>
      </c>
      <c r="C7" s="51">
        <v>970000</v>
      </c>
      <c r="D7" s="51">
        <v>1004000</v>
      </c>
      <c r="E7" s="51">
        <v>1039000</v>
      </c>
      <c r="F7" s="51">
        <v>1070000</v>
      </c>
      <c r="G7" s="51">
        <v>1102000</v>
      </c>
      <c r="H7" s="51">
        <f t="shared" ref="H7:H9" si="1">G7*1.03</f>
        <v>1135060</v>
      </c>
      <c r="I7" s="51">
        <f t="shared" ref="I7:I9" si="2">H7*1.03</f>
        <v>1169111.8</v>
      </c>
      <c r="J7" s="51">
        <f t="shared" ref="J7:J9" si="3">I7*1.03</f>
        <v>1204185.1540000001</v>
      </c>
      <c r="K7" s="51">
        <f t="shared" ref="K7:K9" si="4">J7*1.03</f>
        <v>1240310.7086200002</v>
      </c>
      <c r="L7" s="51">
        <f t="shared" ref="L7:L9" si="5">K7*1.03</f>
        <v>1277520.0298786003</v>
      </c>
      <c r="M7" s="41"/>
      <c r="N7" s="41"/>
      <c r="O7" s="41"/>
      <c r="P7" s="48"/>
      <c r="Q7" s="48"/>
    </row>
    <row r="8" spans="1:17" x14ac:dyDescent="0.2">
      <c r="A8" s="49" t="s">
        <v>73</v>
      </c>
      <c r="B8" s="52" t="s">
        <v>425</v>
      </c>
      <c r="C8" s="51">
        <v>970000</v>
      </c>
      <c r="D8" s="51">
        <v>1004000</v>
      </c>
      <c r="E8" s="51">
        <v>1039000</v>
      </c>
      <c r="F8" s="51">
        <v>1070000</v>
      </c>
      <c r="G8" s="51">
        <v>1102000</v>
      </c>
      <c r="H8" s="51">
        <f t="shared" si="1"/>
        <v>1135060</v>
      </c>
      <c r="I8" s="51">
        <f t="shared" si="2"/>
        <v>1169111.8</v>
      </c>
      <c r="J8" s="51">
        <f t="shared" si="3"/>
        <v>1204185.1540000001</v>
      </c>
      <c r="K8" s="51">
        <f t="shared" si="4"/>
        <v>1240310.7086200002</v>
      </c>
      <c r="L8" s="51">
        <f t="shared" si="5"/>
        <v>1277520.0298786003</v>
      </c>
      <c r="M8" s="41"/>
      <c r="N8" s="41"/>
      <c r="O8" s="41"/>
      <c r="P8" s="48"/>
      <c r="Q8" s="48"/>
    </row>
    <row r="9" spans="1:17" x14ac:dyDescent="0.2">
      <c r="A9" s="49" t="s">
        <v>75</v>
      </c>
      <c r="B9" s="52" t="s">
        <v>425</v>
      </c>
      <c r="C9" s="51">
        <v>970000</v>
      </c>
      <c r="D9" s="51">
        <v>1004000</v>
      </c>
      <c r="E9" s="51">
        <v>1039000</v>
      </c>
      <c r="F9" s="51">
        <v>1070000</v>
      </c>
      <c r="G9" s="51">
        <v>1102000</v>
      </c>
      <c r="H9" s="51">
        <f t="shared" si="1"/>
        <v>1135060</v>
      </c>
      <c r="I9" s="51">
        <f t="shared" si="2"/>
        <v>1169111.8</v>
      </c>
      <c r="J9" s="51">
        <f t="shared" si="3"/>
        <v>1204185.1540000001</v>
      </c>
      <c r="K9" s="51">
        <f t="shared" si="4"/>
        <v>1240310.7086200002</v>
      </c>
      <c r="L9" s="51">
        <f t="shared" si="5"/>
        <v>1277520.0298786003</v>
      </c>
      <c r="M9" s="41"/>
      <c r="N9" s="41"/>
      <c r="O9" s="41"/>
      <c r="P9" s="48"/>
      <c r="Q9" s="48"/>
    </row>
    <row r="10" spans="1:17" x14ac:dyDescent="0.2">
      <c r="A10" s="49" t="s">
        <v>76</v>
      </c>
      <c r="B10" s="52" t="s">
        <v>425</v>
      </c>
      <c r="C10" s="51">
        <v>970000</v>
      </c>
      <c r="D10" s="51">
        <v>1004000</v>
      </c>
      <c r="E10" s="51">
        <v>1039000</v>
      </c>
      <c r="F10" s="51">
        <v>1070000</v>
      </c>
      <c r="G10" s="51">
        <v>1102000</v>
      </c>
      <c r="H10" s="51">
        <f t="shared" ref="H10:L11" si="6">G10*1.03</f>
        <v>1135060</v>
      </c>
      <c r="I10" s="51">
        <f t="shared" si="6"/>
        <v>1169111.8</v>
      </c>
      <c r="J10" s="51">
        <f t="shared" si="6"/>
        <v>1204185.1540000001</v>
      </c>
      <c r="K10" s="51">
        <f t="shared" si="6"/>
        <v>1240310.7086200002</v>
      </c>
      <c r="L10" s="51">
        <f t="shared" si="6"/>
        <v>1277520.0298786003</v>
      </c>
      <c r="M10" s="41"/>
      <c r="N10" s="41"/>
      <c r="O10" s="41"/>
      <c r="P10" s="48"/>
      <c r="Q10" s="48"/>
    </row>
    <row r="11" spans="1:17" x14ac:dyDescent="0.2">
      <c r="A11" s="49" t="s">
        <v>77</v>
      </c>
      <c r="B11" s="52" t="s">
        <v>425</v>
      </c>
      <c r="C11" s="51">
        <v>970000</v>
      </c>
      <c r="D11" s="51">
        <v>1004000</v>
      </c>
      <c r="E11" s="51">
        <v>1039000</v>
      </c>
      <c r="F11" s="51">
        <v>1070000</v>
      </c>
      <c r="G11" s="51">
        <v>1102000</v>
      </c>
      <c r="H11" s="51">
        <f t="shared" si="6"/>
        <v>1135060</v>
      </c>
      <c r="I11" s="51">
        <f t="shared" si="6"/>
        <v>1169111.8</v>
      </c>
      <c r="J11" s="51">
        <f t="shared" si="6"/>
        <v>1204185.1540000001</v>
      </c>
      <c r="K11" s="51">
        <f t="shared" si="6"/>
        <v>1240310.7086200002</v>
      </c>
      <c r="L11" s="51">
        <f t="shared" si="6"/>
        <v>1277520.0298786003</v>
      </c>
      <c r="M11" s="41"/>
      <c r="N11" s="41"/>
      <c r="O11" s="41"/>
      <c r="P11" s="48"/>
      <c r="Q11" s="48"/>
    </row>
    <row r="12" spans="1:17" x14ac:dyDescent="0.2">
      <c r="A12" s="52" t="s">
        <v>426</v>
      </c>
      <c r="B12" s="52" t="s">
        <v>425</v>
      </c>
      <c r="C12" s="51">
        <v>970000</v>
      </c>
      <c r="D12" s="51">
        <f t="shared" ref="D12:L12" si="7">D10</f>
        <v>1004000</v>
      </c>
      <c r="E12" s="51">
        <f t="shared" si="7"/>
        <v>1039000</v>
      </c>
      <c r="F12" s="51">
        <f t="shared" si="7"/>
        <v>1070000</v>
      </c>
      <c r="G12" s="51">
        <f t="shared" si="7"/>
        <v>1102000</v>
      </c>
      <c r="H12" s="51">
        <f t="shared" si="7"/>
        <v>1135060</v>
      </c>
      <c r="I12" s="51">
        <f t="shared" si="7"/>
        <v>1169111.8</v>
      </c>
      <c r="J12" s="51">
        <f t="shared" si="7"/>
        <v>1204185.1540000001</v>
      </c>
      <c r="K12" s="51">
        <f t="shared" si="7"/>
        <v>1240310.7086200002</v>
      </c>
      <c r="L12" s="51">
        <f t="shared" si="7"/>
        <v>1277520.0298786003</v>
      </c>
      <c r="M12" s="41"/>
      <c r="N12" s="41"/>
      <c r="O12" s="41"/>
      <c r="P12" s="48"/>
      <c r="Q12" s="48"/>
    </row>
    <row r="13" spans="1:17" x14ac:dyDescent="0.2">
      <c r="A13" s="52" t="s">
        <v>427</v>
      </c>
      <c r="B13" s="52" t="s">
        <v>425</v>
      </c>
      <c r="C13" s="51">
        <v>970000</v>
      </c>
      <c r="D13" s="51">
        <f t="shared" ref="D13:L13" si="8">D12</f>
        <v>1004000</v>
      </c>
      <c r="E13" s="51">
        <f t="shared" si="8"/>
        <v>1039000</v>
      </c>
      <c r="F13" s="51">
        <f t="shared" si="8"/>
        <v>1070000</v>
      </c>
      <c r="G13" s="51">
        <f t="shared" si="8"/>
        <v>1102000</v>
      </c>
      <c r="H13" s="51">
        <f t="shared" si="8"/>
        <v>1135060</v>
      </c>
      <c r="I13" s="51">
        <f t="shared" si="8"/>
        <v>1169111.8</v>
      </c>
      <c r="J13" s="51">
        <f t="shared" si="8"/>
        <v>1204185.1540000001</v>
      </c>
      <c r="K13" s="51">
        <f t="shared" si="8"/>
        <v>1240310.7086200002</v>
      </c>
      <c r="L13" s="51">
        <f t="shared" si="8"/>
        <v>1277520.0298786003</v>
      </c>
      <c r="M13" s="41"/>
      <c r="N13" s="41"/>
      <c r="O13" s="41"/>
      <c r="P13" s="48"/>
      <c r="Q13" s="48"/>
    </row>
    <row r="14" spans="1:17" x14ac:dyDescent="0.2">
      <c r="A14" s="49" t="s">
        <v>428</v>
      </c>
      <c r="B14" s="52" t="s">
        <v>425</v>
      </c>
      <c r="C14" s="51">
        <v>970000</v>
      </c>
      <c r="D14" s="51">
        <v>1004000</v>
      </c>
      <c r="E14" s="51">
        <v>1039000</v>
      </c>
      <c r="F14" s="51">
        <v>1070000</v>
      </c>
      <c r="G14" s="51">
        <v>1102000</v>
      </c>
      <c r="H14" s="51">
        <f t="shared" ref="H14" si="9">G14*1.03</f>
        <v>1135060</v>
      </c>
      <c r="I14" s="51">
        <f t="shared" ref="I14" si="10">H14*1.03</f>
        <v>1169111.8</v>
      </c>
      <c r="J14" s="51">
        <f t="shared" ref="J14" si="11">I14*1.03</f>
        <v>1204185.1540000001</v>
      </c>
      <c r="K14" s="51">
        <f t="shared" ref="K14" si="12">J14*1.03</f>
        <v>1240310.7086200002</v>
      </c>
      <c r="L14" s="51">
        <f t="shared" ref="L14" si="13">K14*1.03</f>
        <v>1277520.0298786003</v>
      </c>
      <c r="M14" s="41"/>
      <c r="N14" s="41"/>
      <c r="O14" s="41"/>
      <c r="P14" s="48"/>
      <c r="Q14" s="48"/>
    </row>
    <row r="15" spans="1:17" x14ac:dyDescent="0.2">
      <c r="A15" s="49" t="s">
        <v>81</v>
      </c>
      <c r="B15" s="52" t="s">
        <v>429</v>
      </c>
      <c r="C15" s="50">
        <v>0.25</v>
      </c>
      <c r="D15" s="192"/>
      <c r="E15" s="192"/>
      <c r="F15" s="192"/>
      <c r="G15" s="192"/>
      <c r="H15" s="192"/>
      <c r="I15" s="192"/>
      <c r="J15" s="192"/>
      <c r="K15" s="192"/>
      <c r="L15" s="192"/>
      <c r="M15" s="41"/>
      <c r="N15" s="41"/>
      <c r="O15" s="41"/>
      <c r="P15" s="48"/>
      <c r="Q15" s="48"/>
    </row>
    <row r="16" spans="1:17" x14ac:dyDescent="0.2">
      <c r="A16" s="49" t="s">
        <v>80</v>
      </c>
      <c r="B16" s="52" t="s">
        <v>429</v>
      </c>
      <c r="C16" s="50">
        <v>0.25</v>
      </c>
      <c r="D16" s="316"/>
      <c r="E16" s="316"/>
      <c r="F16" s="40"/>
      <c r="G16" s="41"/>
      <c r="H16" s="41"/>
      <c r="I16" s="41"/>
      <c r="J16" s="41"/>
      <c r="K16" s="41"/>
      <c r="L16" s="43"/>
      <c r="M16" s="41"/>
      <c r="N16" s="41"/>
      <c r="O16" s="41"/>
      <c r="P16" s="48"/>
      <c r="Q16" s="48"/>
    </row>
    <row r="17" spans="1:17" x14ac:dyDescent="0.2">
      <c r="A17" s="49" t="s">
        <v>430</v>
      </c>
      <c r="B17" s="52" t="s">
        <v>425</v>
      </c>
      <c r="C17" s="51">
        <v>100000</v>
      </c>
      <c r="D17" s="316"/>
      <c r="E17" s="316"/>
      <c r="F17" s="40"/>
      <c r="G17" s="41"/>
      <c r="H17" s="41"/>
      <c r="I17" s="41"/>
      <c r="J17" s="41"/>
      <c r="K17" s="41"/>
      <c r="L17" s="43"/>
      <c r="M17" s="41"/>
      <c r="N17" s="41"/>
      <c r="O17" s="41"/>
      <c r="P17" s="48"/>
      <c r="Q17" s="48"/>
    </row>
    <row r="18" spans="1:17" x14ac:dyDescent="0.2">
      <c r="A18" s="49" t="s">
        <v>431</v>
      </c>
      <c r="B18" s="52" t="s">
        <v>425</v>
      </c>
      <c r="C18" s="51">
        <v>52000</v>
      </c>
      <c r="D18" s="316"/>
      <c r="E18" s="316"/>
      <c r="F18" s="40"/>
      <c r="G18" s="41"/>
      <c r="H18" s="41"/>
      <c r="I18" s="41"/>
      <c r="J18" s="41"/>
      <c r="K18" s="41"/>
      <c r="L18" s="43"/>
      <c r="M18" s="41"/>
      <c r="N18" s="41"/>
      <c r="O18" s="41"/>
      <c r="P18" s="48"/>
      <c r="Q18" s="48"/>
    </row>
    <row r="19" spans="1:17" x14ac:dyDescent="0.2">
      <c r="A19" s="49" t="s">
        <v>432</v>
      </c>
      <c r="B19" s="52" t="s">
        <v>425</v>
      </c>
      <c r="C19" s="51">
        <v>29000</v>
      </c>
      <c r="D19" s="316"/>
      <c r="E19" s="316"/>
      <c r="F19" s="40"/>
      <c r="G19" s="41"/>
      <c r="H19" s="41"/>
      <c r="I19" s="41"/>
      <c r="J19" s="41"/>
      <c r="K19" s="41"/>
      <c r="L19" s="43"/>
      <c r="M19" s="41"/>
      <c r="N19" s="41"/>
      <c r="O19" s="41"/>
      <c r="P19" s="48"/>
      <c r="Q19" s="48"/>
    </row>
    <row r="20" spans="1:17" x14ac:dyDescent="0.2">
      <c r="A20" s="49" t="s">
        <v>433</v>
      </c>
      <c r="B20" s="52" t="s">
        <v>425</v>
      </c>
      <c r="C20" s="51">
        <v>15000</v>
      </c>
      <c r="D20" s="316"/>
      <c r="E20" s="316"/>
      <c r="F20" s="40"/>
      <c r="G20" s="41"/>
      <c r="H20" s="41"/>
      <c r="I20" s="41"/>
      <c r="J20" s="41"/>
      <c r="K20" s="41"/>
      <c r="L20" s="43"/>
      <c r="M20" s="41"/>
      <c r="N20" s="41"/>
      <c r="O20" s="41"/>
      <c r="P20" s="48"/>
      <c r="Q20" s="48"/>
    </row>
    <row r="21" spans="1:17" x14ac:dyDescent="0.2">
      <c r="A21" s="49" t="s">
        <v>434</v>
      </c>
      <c r="B21" s="52" t="s">
        <v>425</v>
      </c>
      <c r="C21" s="51">
        <v>29000</v>
      </c>
      <c r="D21" s="316"/>
      <c r="E21" s="316"/>
      <c r="F21" s="40"/>
      <c r="G21" s="41"/>
      <c r="H21" s="41"/>
      <c r="I21" s="41"/>
      <c r="J21" s="41"/>
      <c r="K21" s="41"/>
      <c r="L21" s="43"/>
      <c r="M21" s="41"/>
      <c r="N21" s="41"/>
      <c r="O21" s="41"/>
      <c r="P21" s="48"/>
      <c r="Q21" s="48"/>
    </row>
    <row r="22" spans="1:17" x14ac:dyDescent="0.2">
      <c r="A22" s="49" t="s">
        <v>85</v>
      </c>
      <c r="B22" s="49" t="s">
        <v>435</v>
      </c>
      <c r="C22" s="50">
        <v>0.25</v>
      </c>
      <c r="D22" s="316"/>
      <c r="E22" s="316"/>
      <c r="F22" s="40"/>
      <c r="G22" s="41"/>
      <c r="H22" s="41"/>
      <c r="I22" s="41"/>
      <c r="J22" s="41"/>
      <c r="K22" s="41"/>
      <c r="L22" s="43"/>
      <c r="M22" s="41"/>
      <c r="N22" s="41"/>
      <c r="O22" s="41"/>
      <c r="P22" s="48"/>
      <c r="Q22" s="48"/>
    </row>
    <row r="23" spans="1:17" x14ac:dyDescent="0.2">
      <c r="A23" s="53" t="s">
        <v>436</v>
      </c>
      <c r="B23" s="54" t="s">
        <v>437</v>
      </c>
      <c r="C23" s="316"/>
      <c r="D23" s="316"/>
      <c r="E23" s="316"/>
      <c r="F23" s="41"/>
      <c r="G23" s="41"/>
      <c r="H23" s="41"/>
      <c r="I23" s="41"/>
      <c r="J23" s="316"/>
      <c r="K23" s="41"/>
      <c r="L23" s="41"/>
      <c r="M23" s="41"/>
      <c r="N23" s="41"/>
      <c r="O23" s="41"/>
      <c r="P23" s="316"/>
      <c r="Q23" s="316"/>
    </row>
    <row r="24" spans="1:17" ht="18.75" x14ac:dyDescent="0.3">
      <c r="A24" s="42" t="s">
        <v>438</v>
      </c>
      <c r="B24" s="42"/>
      <c r="C24" s="42" t="s">
        <v>439</v>
      </c>
      <c r="D24" s="53"/>
      <c r="E24" s="53"/>
      <c r="F24" s="53"/>
      <c r="G24" s="316"/>
      <c r="H24" s="316"/>
      <c r="I24" s="316"/>
      <c r="J24" s="316"/>
      <c r="K24" s="316"/>
      <c r="L24" s="316"/>
      <c r="M24" s="316"/>
      <c r="N24" s="316"/>
      <c r="O24" s="316"/>
      <c r="P24" s="316"/>
      <c r="Q24" s="316"/>
    </row>
    <row r="25" spans="1:17" x14ac:dyDescent="0.2">
      <c r="A25" s="316"/>
      <c r="B25" s="316" t="s">
        <v>50</v>
      </c>
      <c r="C25" s="55">
        <f>Budsjett!D3</f>
        <v>2024</v>
      </c>
      <c r="D25" s="55">
        <f>Budsjett!E3</f>
        <v>2025</v>
      </c>
      <c r="E25" s="55">
        <f>Budsjett!F3</f>
        <v>2026</v>
      </c>
      <c r="F25" s="55" t="e">
        <f>Budsjett!#REF!</f>
        <v>#REF!</v>
      </c>
      <c r="G25" s="55" t="e">
        <f>Budsjett!#REF!</f>
        <v>#REF!</v>
      </c>
      <c r="H25" s="55" t="e">
        <f>Budsjett!#REF!</f>
        <v>#REF!</v>
      </c>
      <c r="I25" s="55" t="e">
        <f>Budsjett!#REF!</f>
        <v>#REF!</v>
      </c>
      <c r="J25" s="55" t="e">
        <f>Budsjett!#REF!</f>
        <v>#REF!</v>
      </c>
      <c r="K25" s="55" t="e">
        <f>Budsjett!#REF!</f>
        <v>#REF!</v>
      </c>
      <c r="L25" s="55" t="e">
        <f>Budsjett!#REF!</f>
        <v>#REF!</v>
      </c>
      <c r="M25" s="58" t="s">
        <v>66</v>
      </c>
      <c r="N25" s="58" t="s">
        <v>292</v>
      </c>
      <c r="O25" s="316"/>
      <c r="P25" s="316"/>
      <c r="Q25" s="316"/>
    </row>
    <row r="26" spans="1:17" ht="15" x14ac:dyDescent="0.25">
      <c r="A26" s="56" t="s">
        <v>440</v>
      </c>
      <c r="B26" s="519"/>
      <c r="C26" s="60"/>
      <c r="D26" s="60"/>
      <c r="E26" s="60"/>
      <c r="F26" s="60"/>
      <c r="G26" s="60"/>
      <c r="H26" s="60"/>
      <c r="I26" s="60"/>
      <c r="J26" s="60"/>
      <c r="K26" s="60"/>
      <c r="L26" s="60"/>
      <c r="M26" s="57">
        <f>SUM(C26:L26)</f>
        <v>0</v>
      </c>
      <c r="N26" s="57">
        <f>IFERROR(M26/$M$30*100,0)</f>
        <v>0</v>
      </c>
      <c r="O26" s="316"/>
      <c r="P26" s="316"/>
      <c r="Q26" s="316"/>
    </row>
    <row r="27" spans="1:17" ht="15" x14ac:dyDescent="0.25">
      <c r="A27" s="56" t="s">
        <v>441</v>
      </c>
      <c r="B27" s="519"/>
      <c r="C27" s="60"/>
      <c r="D27" s="60"/>
      <c r="E27" s="60"/>
      <c r="F27" s="60"/>
      <c r="G27" s="60"/>
      <c r="H27" s="60"/>
      <c r="I27" s="60"/>
      <c r="J27" s="60"/>
      <c r="K27" s="60"/>
      <c r="L27" s="60"/>
      <c r="M27" s="57">
        <f>SUM(C27:L27)</f>
        <v>0</v>
      </c>
      <c r="N27" s="57">
        <f t="shared" ref="N27:N30" si="14">IFERROR(M27/$M$30*100,0)</f>
        <v>0</v>
      </c>
      <c r="O27" s="316"/>
      <c r="P27" s="316"/>
      <c r="Q27" s="316"/>
    </row>
    <row r="28" spans="1:17" ht="15" x14ac:dyDescent="0.25">
      <c r="A28" s="56" t="s">
        <v>442</v>
      </c>
      <c r="B28" s="519"/>
      <c r="C28" s="60"/>
      <c r="D28" s="60"/>
      <c r="E28" s="60"/>
      <c r="F28" s="60"/>
      <c r="G28" s="60"/>
      <c r="H28" s="60"/>
      <c r="I28" s="60"/>
      <c r="J28" s="60"/>
      <c r="K28" s="60"/>
      <c r="L28" s="60"/>
      <c r="M28" s="57">
        <f>SUM(C28:L28)</f>
        <v>0</v>
      </c>
      <c r="N28" s="57">
        <f t="shared" si="14"/>
        <v>0</v>
      </c>
      <c r="O28" s="316"/>
      <c r="P28" s="316"/>
      <c r="Q28" s="316"/>
    </row>
    <row r="29" spans="1:17" ht="15" x14ac:dyDescent="0.25">
      <c r="A29" s="56" t="s">
        <v>443</v>
      </c>
      <c r="B29" s="519"/>
      <c r="C29" s="60"/>
      <c r="D29" s="60"/>
      <c r="E29" s="60"/>
      <c r="F29" s="60"/>
      <c r="G29" s="60"/>
      <c r="H29" s="60"/>
      <c r="I29" s="60"/>
      <c r="J29" s="60"/>
      <c r="K29" s="60"/>
      <c r="L29" s="60"/>
      <c r="M29" s="57">
        <f>SUM(C29:L29)</f>
        <v>0</v>
      </c>
      <c r="N29" s="57">
        <f t="shared" si="14"/>
        <v>0</v>
      </c>
      <c r="O29" s="316"/>
      <c r="P29" s="316"/>
      <c r="Q29" s="316"/>
    </row>
    <row r="30" spans="1:17" ht="15" x14ac:dyDescent="0.25">
      <c r="A30" s="56" t="s">
        <v>444</v>
      </c>
      <c r="B30" s="519"/>
      <c r="C30" s="57">
        <f>SUM(C26:C29)</f>
        <v>0</v>
      </c>
      <c r="D30" s="57">
        <f t="shared" ref="D30:L30" si="15">SUM(D26:D29)</f>
        <v>0</v>
      </c>
      <c r="E30" s="57">
        <f t="shared" si="15"/>
        <v>0</v>
      </c>
      <c r="F30" s="57">
        <f t="shared" si="15"/>
        <v>0</v>
      </c>
      <c r="G30" s="57">
        <f t="shared" si="15"/>
        <v>0</v>
      </c>
      <c r="H30" s="57">
        <f t="shared" si="15"/>
        <v>0</v>
      </c>
      <c r="I30" s="57">
        <f t="shared" si="15"/>
        <v>0</v>
      </c>
      <c r="J30" s="57">
        <f t="shared" si="15"/>
        <v>0</v>
      </c>
      <c r="K30" s="57">
        <f t="shared" si="15"/>
        <v>0</v>
      </c>
      <c r="L30" s="57">
        <f t="shared" si="15"/>
        <v>0</v>
      </c>
      <c r="M30" s="57">
        <f>SUM(C30:L30)</f>
        <v>0</v>
      </c>
      <c r="N30" s="57">
        <f t="shared" si="14"/>
        <v>0</v>
      </c>
      <c r="O30" s="316"/>
      <c r="P30" s="316"/>
      <c r="Q30" s="316"/>
    </row>
  </sheetData>
  <sheetProtection password="EF04" sheet="1" objects="1" scenarios="1"/>
  <conditionalFormatting sqref="F23 A6:A21 M25 F26:M27 H28:M29 C6:L6 D12:L13 C15:C17">
    <cfRule type="expression" dxfId="38" priority="83" stopIfTrue="1">
      <formula>#REF!="NEI"</formula>
    </cfRule>
  </conditionalFormatting>
  <conditionalFormatting sqref="C26:C29 D28:G29 D27:E27">
    <cfRule type="expression" dxfId="37" priority="77" stopIfTrue="1">
      <formula>#REF!="NEI"</formula>
    </cfRule>
  </conditionalFormatting>
  <conditionalFormatting sqref="C24">
    <cfRule type="expression" dxfId="36" priority="66" stopIfTrue="1">
      <formula>#REF!="NEI"</formula>
    </cfRule>
  </conditionalFormatting>
  <conditionalFormatting sqref="C25:L25">
    <cfRule type="expression" dxfId="35" priority="59" stopIfTrue="1">
      <formula>#REF!="NEI"</formula>
    </cfRule>
  </conditionalFormatting>
  <conditionalFormatting sqref="M30">
    <cfRule type="expression" dxfId="34" priority="55" stopIfTrue="1">
      <formula>#REF!="NEI"</formula>
    </cfRule>
  </conditionalFormatting>
  <conditionalFormatting sqref="B26">
    <cfRule type="expression" dxfId="33" priority="54" stopIfTrue="1">
      <formula>#REF!="NEI"</formula>
    </cfRule>
  </conditionalFormatting>
  <conditionalFormatting sqref="B27">
    <cfRule type="expression" dxfId="32" priority="53" stopIfTrue="1">
      <formula>#REF!="NEI"</formula>
    </cfRule>
  </conditionalFormatting>
  <conditionalFormatting sqref="B28:B29">
    <cfRule type="expression" dxfId="31" priority="52" stopIfTrue="1">
      <formula>#REF!="NEI"</formula>
    </cfRule>
  </conditionalFormatting>
  <conditionalFormatting sqref="B30">
    <cfRule type="expression" dxfId="30" priority="51" stopIfTrue="1">
      <formula>#REF!="NEI"</formula>
    </cfRule>
  </conditionalFormatting>
  <conditionalFormatting sqref="B6 B12:B13 B17">
    <cfRule type="expression" dxfId="29" priority="50" stopIfTrue="1">
      <formula>#REF!="NEI"</formula>
    </cfRule>
  </conditionalFormatting>
  <conditionalFormatting sqref="D26">
    <cfRule type="expression" dxfId="28" priority="49" stopIfTrue="1">
      <formula>#REF!="NEI"</formula>
    </cfRule>
  </conditionalFormatting>
  <conditionalFormatting sqref="E26">
    <cfRule type="expression" dxfId="27" priority="48" stopIfTrue="1">
      <formula>#REF!="NEI"</formula>
    </cfRule>
  </conditionalFormatting>
  <conditionalFormatting sqref="C18:C19">
    <cfRule type="expression" dxfId="26" priority="47" stopIfTrue="1">
      <formula>#REF!="NEI"</formula>
    </cfRule>
  </conditionalFormatting>
  <conditionalFormatting sqref="B18:B19">
    <cfRule type="expression" dxfId="25" priority="46" stopIfTrue="1">
      <formula>#REF!="NEI"</formula>
    </cfRule>
  </conditionalFormatting>
  <conditionalFormatting sqref="C20:C21">
    <cfRule type="expression" dxfId="24" priority="45" stopIfTrue="1">
      <formula>#REF!="NEI"</formula>
    </cfRule>
  </conditionalFormatting>
  <conditionalFormatting sqref="B20">
    <cfRule type="expression" dxfId="23" priority="43" stopIfTrue="1">
      <formula>#REF!="NEI"</formula>
    </cfRule>
  </conditionalFormatting>
  <conditionalFormatting sqref="B21">
    <cfRule type="expression" dxfId="22" priority="42" stopIfTrue="1">
      <formula>#REF!="NEI"</formula>
    </cfRule>
  </conditionalFormatting>
  <conditionalFormatting sqref="A22">
    <cfRule type="expression" dxfId="21" priority="34" stopIfTrue="1">
      <formula>#REF!="NEI"</formula>
    </cfRule>
  </conditionalFormatting>
  <conditionalFormatting sqref="B22">
    <cfRule type="expression" dxfId="20" priority="30" stopIfTrue="1">
      <formula>#REF!="NEI"</formula>
    </cfRule>
  </conditionalFormatting>
  <conditionalFormatting sqref="C22">
    <cfRule type="expression" dxfId="19" priority="31" stopIfTrue="1">
      <formula>#REF!="NEI"</formula>
    </cfRule>
  </conditionalFormatting>
  <conditionalFormatting sqref="B10">
    <cfRule type="expression" dxfId="18" priority="28" stopIfTrue="1">
      <formula>#REF!="NEI"</formula>
    </cfRule>
  </conditionalFormatting>
  <conditionalFormatting sqref="D10:E10">
    <cfRule type="expression" dxfId="17" priority="27" stopIfTrue="1">
      <formula>#REF!="NEI"</formula>
    </cfRule>
  </conditionalFormatting>
  <conditionalFormatting sqref="F10:L10">
    <cfRule type="expression" dxfId="16" priority="26" stopIfTrue="1">
      <formula>#REF!="NEI"</formula>
    </cfRule>
  </conditionalFormatting>
  <conditionalFormatting sqref="N25">
    <cfRule type="expression" dxfId="15" priority="25" stopIfTrue="1">
      <formula>#REF!="NEI"</formula>
    </cfRule>
  </conditionalFormatting>
  <conditionalFormatting sqref="N26:N30">
    <cfRule type="expression" dxfId="14" priority="24" stopIfTrue="1">
      <formula>#REF!="NEI"</formula>
    </cfRule>
  </conditionalFormatting>
  <conditionalFormatting sqref="B7">
    <cfRule type="expression" dxfId="13" priority="17" stopIfTrue="1">
      <formula>#REF!="NEI"</formula>
    </cfRule>
  </conditionalFormatting>
  <conditionalFormatting sqref="B8:B9">
    <cfRule type="expression" dxfId="12" priority="16" stopIfTrue="1">
      <formula>#REF!="NEI"</formula>
    </cfRule>
  </conditionalFormatting>
  <conditionalFormatting sqref="B14:B16">
    <cfRule type="expression" dxfId="11" priority="15" stopIfTrue="1">
      <formula>#REF!="NEI"</formula>
    </cfRule>
  </conditionalFormatting>
  <conditionalFormatting sqref="B11">
    <cfRule type="expression" dxfId="10" priority="14" stopIfTrue="1">
      <formula>#REF!="NEI"</formula>
    </cfRule>
  </conditionalFormatting>
  <conditionalFormatting sqref="C7">
    <cfRule type="expression" dxfId="9" priority="13" stopIfTrue="1">
      <formula>#REF!="NEI"</formula>
    </cfRule>
  </conditionalFormatting>
  <conditionalFormatting sqref="D7:E7">
    <cfRule type="expression" dxfId="8" priority="12" stopIfTrue="1">
      <formula>#REF!="NEI"</formula>
    </cfRule>
  </conditionalFormatting>
  <conditionalFormatting sqref="F7:L7">
    <cfRule type="expression" dxfId="7" priority="11" stopIfTrue="1">
      <formula>#REF!="NEI"</formula>
    </cfRule>
  </conditionalFormatting>
  <conditionalFormatting sqref="D8:E9">
    <cfRule type="expression" dxfId="6" priority="9" stopIfTrue="1">
      <formula>#REF!="NEI"</formula>
    </cfRule>
  </conditionalFormatting>
  <conditionalFormatting sqref="F8:L9">
    <cfRule type="expression" dxfId="5" priority="8" stopIfTrue="1">
      <formula>#REF!="NEI"</formula>
    </cfRule>
  </conditionalFormatting>
  <conditionalFormatting sqref="D14:E15">
    <cfRule type="expression" dxfId="4" priority="6" stopIfTrue="1">
      <formula>#REF!="NEI"</formula>
    </cfRule>
  </conditionalFormatting>
  <conditionalFormatting sqref="F14:L15">
    <cfRule type="expression" dxfId="3" priority="5" stopIfTrue="1">
      <formula>#REF!="NEI"</formula>
    </cfRule>
  </conditionalFormatting>
  <conditionalFormatting sqref="D11:E11">
    <cfRule type="expression" dxfId="2" priority="3" stopIfTrue="1">
      <formula>#REF!="NEI"</formula>
    </cfRule>
  </conditionalFormatting>
  <conditionalFormatting sqref="F11:L11">
    <cfRule type="expression" dxfId="1" priority="2" stopIfTrue="1">
      <formula>#REF!="NEI"</formula>
    </cfRule>
  </conditionalFormatting>
  <conditionalFormatting sqref="C8:C14">
    <cfRule type="expression" dxfId="0" priority="1" stopIfTrue="1">
      <formula>#REF!="NEI"</formula>
    </cfRule>
  </conditionalFormatting>
  <hyperlinks>
    <hyperlink ref="B23" r:id="rId1" xr:uid="{00000000-0004-0000-0C00-000000000000}"/>
  </hyperlinks>
  <pageMargins left="0.70866141732283472" right="0.70866141732283472" top="0.74803149606299213" bottom="0.74803149606299213" header="0.31496062992125984" footer="0.31496062992125984"/>
  <pageSetup paperSize="9" scale="43" orientation="portrait"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E8"/>
  <sheetViews>
    <sheetView workbookViewId="0">
      <selection sqref="A1:E8"/>
    </sheetView>
  </sheetViews>
  <sheetFormatPr baseColWidth="10" defaultColWidth="9.42578125" defaultRowHeight="12.75" x14ac:dyDescent="0.2"/>
  <cols>
    <col min="1" max="1" width="39.5703125" bestFit="1" customWidth="1"/>
  </cols>
  <sheetData>
    <row r="1" spans="1:5" x14ac:dyDescent="0.2">
      <c r="A1" s="196" t="s">
        <v>445</v>
      </c>
      <c r="B1" s="197">
        <v>9</v>
      </c>
      <c r="C1" s="198"/>
      <c r="D1" s="198"/>
      <c r="E1" s="198"/>
    </row>
    <row r="2" spans="1:5" x14ac:dyDescent="0.2">
      <c r="A2" s="199"/>
      <c r="B2" s="200" t="s">
        <v>57</v>
      </c>
      <c r="C2" s="201" t="s">
        <v>446</v>
      </c>
      <c r="D2" s="201" t="s">
        <v>447</v>
      </c>
      <c r="E2" s="198"/>
    </row>
    <row r="3" spans="1:5" x14ac:dyDescent="0.2">
      <c r="A3" s="202" t="s">
        <v>448</v>
      </c>
      <c r="B3" s="203">
        <v>6133.3499999999995</v>
      </c>
      <c r="C3" s="204">
        <v>600</v>
      </c>
      <c r="D3" s="204">
        <v>500</v>
      </c>
      <c r="E3" s="205">
        <v>7233.3499999999995</v>
      </c>
    </row>
    <row r="4" spans="1:5" x14ac:dyDescent="0.2">
      <c r="A4" s="202" t="s">
        <v>449</v>
      </c>
      <c r="B4" s="198">
        <v>1.319</v>
      </c>
      <c r="C4" s="198"/>
      <c r="D4" s="198"/>
      <c r="E4" s="198"/>
    </row>
    <row r="5" spans="1:5" x14ac:dyDescent="0.2">
      <c r="A5" s="206"/>
      <c r="B5" s="198"/>
      <c r="C5" s="198"/>
      <c r="D5" s="198"/>
      <c r="E5" s="198"/>
    </row>
    <row r="6" spans="1:5" ht="63.75" x14ac:dyDescent="0.2">
      <c r="A6" s="206"/>
      <c r="B6" s="207" t="s">
        <v>450</v>
      </c>
      <c r="C6" s="208" t="s">
        <v>451</v>
      </c>
      <c r="D6" s="198"/>
      <c r="E6" s="198"/>
    </row>
    <row r="7" spans="1:5" x14ac:dyDescent="0.2">
      <c r="A7" s="202" t="s">
        <v>452</v>
      </c>
      <c r="B7" s="204">
        <v>800</v>
      </c>
      <c r="C7" s="204">
        <v>650</v>
      </c>
      <c r="D7" s="204"/>
      <c r="E7" s="205">
        <v>1450</v>
      </c>
    </row>
    <row r="8" spans="1:5" x14ac:dyDescent="0.2">
      <c r="A8" s="202" t="s">
        <v>453</v>
      </c>
      <c r="B8" s="198"/>
      <c r="C8" s="198"/>
      <c r="D8" s="198"/>
      <c r="E8" s="198">
        <v>13050</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
  <sheetViews>
    <sheetView workbookViewId="0"/>
  </sheetViews>
  <sheetFormatPr baseColWidth="10" defaultColWidth="9.42578125" defaultRowHeight="12.75" x14ac:dyDescent="0.2"/>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2:C24"/>
  <sheetViews>
    <sheetView workbookViewId="0">
      <selection activeCell="B28" sqref="B28"/>
    </sheetView>
  </sheetViews>
  <sheetFormatPr baseColWidth="10" defaultColWidth="9.42578125" defaultRowHeight="12.75" x14ac:dyDescent="0.2"/>
  <cols>
    <col min="1" max="1" width="12.5703125" style="315" customWidth="1"/>
    <col min="2" max="2" width="62.5703125" style="315" customWidth="1"/>
    <col min="3" max="16384" width="9.42578125" style="315"/>
  </cols>
  <sheetData>
    <row r="2" spans="1:3" ht="15" x14ac:dyDescent="0.25">
      <c r="A2" s="151" t="s">
        <v>454</v>
      </c>
    </row>
    <row r="4" spans="1:3" x14ac:dyDescent="0.2">
      <c r="A4" s="152" t="s">
        <v>162</v>
      </c>
      <c r="B4" s="153" t="s">
        <v>397</v>
      </c>
      <c r="C4" s="152" t="s">
        <v>398</v>
      </c>
    </row>
    <row r="5" spans="1:3" x14ac:dyDescent="0.2">
      <c r="A5" s="156">
        <v>42618</v>
      </c>
      <c r="B5" s="328" t="s">
        <v>455</v>
      </c>
      <c r="C5" s="157" t="s">
        <v>404</v>
      </c>
    </row>
    <row r="6" spans="1:3" ht="25.5" x14ac:dyDescent="0.2">
      <c r="A6" s="156">
        <v>42744</v>
      </c>
      <c r="B6" s="329" t="s">
        <v>456</v>
      </c>
      <c r="C6" s="157" t="s">
        <v>404</v>
      </c>
    </row>
    <row r="7" spans="1:3" ht="38.25" x14ac:dyDescent="0.2">
      <c r="A7" s="156">
        <v>42744</v>
      </c>
      <c r="B7" s="154" t="s">
        <v>457</v>
      </c>
      <c r="C7" s="157" t="s">
        <v>404</v>
      </c>
    </row>
    <row r="8" spans="1:3" ht="31.5" customHeight="1" x14ac:dyDescent="0.2">
      <c r="A8" s="156">
        <v>43006</v>
      </c>
      <c r="B8" s="330" t="s">
        <v>458</v>
      </c>
      <c r="C8" s="157" t="s">
        <v>404</v>
      </c>
    </row>
    <row r="9" spans="1:3" ht="38.25" x14ac:dyDescent="0.2">
      <c r="A9" s="156">
        <v>43293</v>
      </c>
      <c r="B9" s="445" t="s">
        <v>459</v>
      </c>
      <c r="C9" s="157" t="s">
        <v>404</v>
      </c>
    </row>
    <row r="10" spans="1:3" x14ac:dyDescent="0.2">
      <c r="A10" s="156"/>
      <c r="B10" s="155"/>
      <c r="C10" s="157"/>
    </row>
    <row r="11" spans="1:3" x14ac:dyDescent="0.2">
      <c r="A11" s="156"/>
      <c r="B11" s="155"/>
      <c r="C11" s="157"/>
    </row>
    <row r="12" spans="1:3" x14ac:dyDescent="0.2">
      <c r="A12" s="156"/>
      <c r="B12" s="155"/>
      <c r="C12" s="157"/>
    </row>
    <row r="13" spans="1:3" x14ac:dyDescent="0.2">
      <c r="A13" s="156"/>
      <c r="B13" s="155"/>
      <c r="C13" s="157"/>
    </row>
    <row r="14" spans="1:3" x14ac:dyDescent="0.2">
      <c r="A14" s="156"/>
      <c r="B14" s="155"/>
      <c r="C14" s="157"/>
    </row>
    <row r="15" spans="1:3" x14ac:dyDescent="0.2">
      <c r="A15" s="156"/>
      <c r="B15" s="155"/>
      <c r="C15" s="157"/>
    </row>
    <row r="16" spans="1:3" x14ac:dyDescent="0.2">
      <c r="A16" s="156"/>
      <c r="B16" s="155"/>
      <c r="C16" s="157"/>
    </row>
    <row r="17" spans="1:3" x14ac:dyDescent="0.2">
      <c r="A17" s="156"/>
      <c r="B17" s="155"/>
      <c r="C17" s="157"/>
    </row>
    <row r="18" spans="1:3" x14ac:dyDescent="0.2">
      <c r="A18" s="156"/>
      <c r="B18" s="155"/>
      <c r="C18" s="157"/>
    </row>
    <row r="19" spans="1:3" x14ac:dyDescent="0.2">
      <c r="A19" s="156"/>
      <c r="B19" s="155"/>
      <c r="C19" s="157"/>
    </row>
    <row r="20" spans="1:3" x14ac:dyDescent="0.2">
      <c r="A20" s="156"/>
      <c r="B20" s="155"/>
      <c r="C20" s="157"/>
    </row>
    <row r="21" spans="1:3" x14ac:dyDescent="0.2">
      <c r="A21" s="156"/>
      <c r="B21" s="155"/>
      <c r="C21" s="157"/>
    </row>
    <row r="22" spans="1:3" x14ac:dyDescent="0.2">
      <c r="A22" s="156"/>
      <c r="B22" s="155"/>
      <c r="C22" s="157"/>
    </row>
    <row r="23" spans="1:3" x14ac:dyDescent="0.2">
      <c r="A23" s="156"/>
      <c r="B23" s="155"/>
      <c r="C23" s="157"/>
    </row>
    <row r="24" spans="1:3" x14ac:dyDescent="0.2">
      <c r="A24" s="156"/>
      <c r="B24" s="155"/>
      <c r="C24" s="157"/>
    </row>
  </sheetData>
  <sheetProtection password="FF04" sheet="1" objects="1" scenarios="1"/>
  <pageMargins left="0.7" right="0.7" top="0.75" bottom="0.75" header="0.3" footer="0.3"/>
  <pageSetup paperSize="9" orientation="portrait" r:id="rId1"/>
</worksheet>
</file>

<file path=docMetadata/LabelInfo.xml><?xml version="1.0" encoding="utf-8"?>
<clbl:labelList xmlns:clbl="http://schemas.microsoft.com/office/2020/mipLabelMetadata">
  <clbl:label id="{463b6811-b0a4-4b2a-b932-72c4c970c5d2}" enabled="0" method="" siteId="{463b6811-b0a4-4b2a-b932-72c4c970c5d2}"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Regneark</vt:lpstr>
      </vt:variant>
      <vt:variant>
        <vt:i4>16</vt:i4>
      </vt:variant>
      <vt:variant>
        <vt:lpstr>Navngitte områder</vt:lpstr>
      </vt:variant>
      <vt:variant>
        <vt:i4>8</vt:i4>
      </vt:variant>
    </vt:vector>
  </HeadingPairs>
  <TitlesOfParts>
    <vt:vector size="24" baseType="lpstr">
      <vt:lpstr>Registrering</vt:lpstr>
      <vt:lpstr>Budsjett</vt:lpstr>
      <vt:lpstr>Leiested</vt:lpstr>
      <vt:lpstr>Intern oversikt</vt:lpstr>
      <vt:lpstr>NFR-budsjett</vt:lpstr>
      <vt:lpstr>Intern oversikt andel</vt:lpstr>
      <vt:lpstr>EU-budsjett</vt:lpstr>
      <vt:lpstr>MSCA_Fellow (Euro)</vt:lpstr>
      <vt:lpstr>MSCA_Fellow - UTGÅR!</vt:lpstr>
      <vt:lpstr>Finansieringsgrunnlag MSCA</vt:lpstr>
      <vt:lpstr>Tabeller</vt:lpstr>
      <vt:lpstr>Endringslogg</vt:lpstr>
      <vt:lpstr>Finansiering</vt:lpstr>
      <vt:lpstr>Sheet1</vt:lpstr>
      <vt:lpstr>Sheet3</vt:lpstr>
      <vt:lpstr>Endringslogg1</vt:lpstr>
      <vt:lpstr>Budsjett!Utskriftsområde</vt:lpstr>
      <vt:lpstr>'Finansieringsgrunnlag MSCA'!Utskriftsområde</vt:lpstr>
      <vt:lpstr>'Intern oversikt'!Utskriftsområde</vt:lpstr>
      <vt:lpstr>'Intern oversikt andel'!Utskriftsområde</vt:lpstr>
      <vt:lpstr>Leiested!Utskriftsområde</vt:lpstr>
      <vt:lpstr>'MSCA_Fellow - UTGÅR!'!Utskriftsområde</vt:lpstr>
      <vt:lpstr>'MSCA_Fellow (Euro)'!Utskriftsområde</vt:lpstr>
      <vt:lpstr>Registrering!Utskriftsområde</vt:lpstr>
    </vt:vector>
  </TitlesOfParts>
  <Manager/>
  <Company>UiO</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Simen Finne Jørgensen</dc:creator>
  <cp:keywords/>
  <dc:description/>
  <cp:lastModifiedBy>Mikkel Bolstad Dæhli</cp:lastModifiedBy>
  <cp:revision/>
  <dcterms:created xsi:type="dcterms:W3CDTF">2005-03-08T12:09:19Z</dcterms:created>
  <dcterms:modified xsi:type="dcterms:W3CDTF">2024-10-15T11:44:03Z</dcterms:modified>
  <cp:category/>
  <cp:contentStatus/>
</cp:coreProperties>
</file>